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50" yWindow="240" windowWidth="8370" windowHeight="7260" tabRatio="802" firstSheet="1" activeTab="5"/>
  </bookViews>
  <sheets>
    <sheet name="Instruksione" sheetId="54" state="hidden" r:id="rId1"/>
    <sheet name="bilanc + pash + cf + tax" sheetId="40" r:id="rId2"/>
    <sheet name="AAM " sheetId="59" state="hidden" r:id="rId3"/>
    <sheet name=" Kapitali" sheetId="49" r:id="rId4"/>
    <sheet name="BV 2010" sheetId="71" state="hidden" r:id="rId5"/>
    <sheet name="Shenime" sheetId="63" r:id="rId6"/>
    <sheet name="Shenime 3" sheetId="66" state="hidden" r:id="rId7"/>
    <sheet name="2010" sheetId="72" state="hidden" r:id="rId8"/>
    <sheet name="Shenime 4" sheetId="64" state="hidden" r:id="rId9"/>
    <sheet name="FDP 2009 " sheetId="57" state="hidden" r:id="rId10"/>
    <sheet name="BV 2009" sheetId="61" state="hidden" r:id="rId11"/>
    <sheet name="Sheet1" sheetId="65" state="hidden" r:id="rId12"/>
  </sheets>
  <externalReferences>
    <externalReference r:id="rId13"/>
  </externalReferences>
  <definedNames>
    <definedName name="_xlnm._FilterDatabase" localSheetId="10" hidden="1">'BV 2009'!$A$4:$M$137</definedName>
    <definedName name="_xlnm._FilterDatabase" localSheetId="4" hidden="1">'BV 2010'!$A$4:$K$141</definedName>
    <definedName name="_xlnm.Criteria" localSheetId="3">#REF!</definedName>
    <definedName name="_xlnm.Criteria" localSheetId="4">#REF!</definedName>
    <definedName name="_xlnm.Criteria" localSheetId="5">#REF!</definedName>
    <definedName name="_xlnm.Criteria" localSheetId="6">#REF!</definedName>
    <definedName name="_xlnm.Criteria" localSheetId="8">#REF!</definedName>
    <definedName name="_xlnm.Criteria">#REF!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8">#REF!</definedName>
    <definedName name="_xlnm.Database">#REF!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8">#REF!</definedName>
    <definedName name="_xlnm.Extract">#REF!</definedName>
    <definedName name="k">[1]Parameters!$F$28</definedName>
    <definedName name="_xlnm.Print_Area" localSheetId="3">' Kapitali'!$A$1:$I$20</definedName>
    <definedName name="_xlnm.Print_Area" localSheetId="2">'AAM '!$B$1:$L$28</definedName>
    <definedName name="_xlnm.Print_Area" localSheetId="1">'bilanc + pash + cf + tax'!$A$2:$F$272</definedName>
    <definedName name="_xlnm.Print_Area" localSheetId="4">'BV 2010'!$A$1:$L$145</definedName>
    <definedName name="_xlnm.Print_Area" localSheetId="9">'FDP 2009 '!$A$1:$K$57</definedName>
    <definedName name="_xlnm.Print_Area" localSheetId="5">Shenime!$A$1:$E$128</definedName>
    <definedName name="_xlnm.Print_Area" localSheetId="6">'Shenime 3'!$A$1:$G$49</definedName>
    <definedName name="_xlnm.Print_Area" localSheetId="8">'Shenime 4'!$A$1:$G$102</definedName>
    <definedName name="_xlnm.Print_Titles" localSheetId="1">'bilanc + pash + cf + tax'!$2:$4</definedName>
    <definedName name="_xlnm.Print_Titles" localSheetId="4">'BV 2010'!$1:$4</definedName>
    <definedName name="_xlnm.Print_Titles" localSheetId="5">Shenime!$1:$5</definedName>
    <definedName name="_xlnm.Print_Titles" localSheetId="6">'Shenime 3'!$1:$3</definedName>
    <definedName name="_xlnm.Print_Titles" localSheetId="8">'Shenime 4'!$1:$3</definedName>
    <definedName name="xe110soc" localSheetId="3">#REF!</definedName>
    <definedName name="xe110soc" localSheetId="5">#REF!</definedName>
    <definedName name="xe110soc" localSheetId="6">#REF!</definedName>
    <definedName name="xe110soc" localSheetId="8">#REF!</definedName>
    <definedName name="xe180soc" localSheetId="3">#REF!</definedName>
    <definedName name="xe180soc" localSheetId="5">#REF!</definedName>
    <definedName name="xe180soc" localSheetId="6">#REF!</definedName>
    <definedName name="xe180soc" localSheetId="8">#REF!</definedName>
  </definedNames>
  <calcPr calcId="125725"/>
</workbook>
</file>

<file path=xl/calcChain.xml><?xml version="1.0" encoding="utf-8"?>
<calcChain xmlns="http://schemas.openxmlformats.org/spreadsheetml/2006/main">
  <c r="B1" i="61"/>
  <c r="I5"/>
  <c r="I6"/>
  <c r="I7"/>
  <c r="I8"/>
  <c r="I9"/>
  <c r="I10"/>
  <c r="I11"/>
  <c r="I12"/>
  <c r="I13"/>
  <c r="I14"/>
  <c r="I15"/>
  <c r="J15" s="1"/>
  <c r="I16"/>
  <c r="A16" s="1"/>
  <c r="I17"/>
  <c r="I18"/>
  <c r="A18" s="1"/>
  <c r="J18"/>
  <c r="I19"/>
  <c r="I20"/>
  <c r="A20" s="1"/>
  <c r="I21"/>
  <c r="I22"/>
  <c r="A22" s="1"/>
  <c r="J22"/>
  <c r="I23"/>
  <c r="I24"/>
  <c r="A24" s="1"/>
  <c r="I25"/>
  <c r="I26"/>
  <c r="A26" s="1"/>
  <c r="J26"/>
  <c r="I27"/>
  <c r="I28"/>
  <c r="A28" s="1"/>
  <c r="I29"/>
  <c r="I30"/>
  <c r="A30" s="1"/>
  <c r="J30"/>
  <c r="I31"/>
  <c r="I32"/>
  <c r="A32" s="1"/>
  <c r="M33"/>
  <c r="I33" s="1"/>
  <c r="I34"/>
  <c r="I35"/>
  <c r="I36"/>
  <c r="I37"/>
  <c r="I38"/>
  <c r="I39"/>
  <c r="I40"/>
  <c r="I41"/>
  <c r="I42"/>
  <c r="I43"/>
  <c r="I44"/>
  <c r="I45"/>
  <c r="I46"/>
  <c r="I47"/>
  <c r="I48"/>
  <c r="I49"/>
  <c r="I50"/>
  <c r="I51"/>
  <c r="I52"/>
  <c r="I53"/>
  <c r="M54"/>
  <c r="I54" s="1"/>
  <c r="I55"/>
  <c r="E56"/>
  <c r="I56" s="1"/>
  <c r="J56" s="1"/>
  <c r="A57"/>
  <c r="I57"/>
  <c r="J57"/>
  <c r="I58"/>
  <c r="A59"/>
  <c r="I59"/>
  <c r="J59"/>
  <c r="I60"/>
  <c r="A61"/>
  <c r="I61"/>
  <c r="J61"/>
  <c r="I62"/>
  <c r="A63"/>
  <c r="I63"/>
  <c r="J63"/>
  <c r="I64"/>
  <c r="A65"/>
  <c r="I65"/>
  <c r="J65"/>
  <c r="I66"/>
  <c r="A67"/>
  <c r="I67"/>
  <c r="J67"/>
  <c r="I68"/>
  <c r="A69"/>
  <c r="I69"/>
  <c r="J69"/>
  <c r="I70"/>
  <c r="A71"/>
  <c r="I71"/>
  <c r="J71"/>
  <c r="I72"/>
  <c r="A73"/>
  <c r="I73"/>
  <c r="J73"/>
  <c r="I74"/>
  <c r="A75"/>
  <c r="I75"/>
  <c r="J75"/>
  <c r="I76"/>
  <c r="A77"/>
  <c r="I77"/>
  <c r="J77"/>
  <c r="I78"/>
  <c r="A79"/>
  <c r="I79"/>
  <c r="J79"/>
  <c r="I80"/>
  <c r="A81"/>
  <c r="I81"/>
  <c r="J81"/>
  <c r="I82"/>
  <c r="A83"/>
  <c r="I83"/>
  <c r="J83"/>
  <c r="I84"/>
  <c r="A85"/>
  <c r="I85"/>
  <c r="J85"/>
  <c r="I86"/>
  <c r="A87"/>
  <c r="I87"/>
  <c r="J87"/>
  <c r="I88"/>
  <c r="A89"/>
  <c r="I89"/>
  <c r="J89"/>
  <c r="I90"/>
  <c r="A91"/>
  <c r="I91"/>
  <c r="J91"/>
  <c r="I92"/>
  <c r="I93"/>
  <c r="J93" s="1"/>
  <c r="I94"/>
  <c r="I95"/>
  <c r="I96"/>
  <c r="I97"/>
  <c r="J97" s="1"/>
  <c r="I98"/>
  <c r="I99"/>
  <c r="I100"/>
  <c r="I101"/>
  <c r="I102"/>
  <c r="I103"/>
  <c r="I104"/>
  <c r="I105"/>
  <c r="E106"/>
  <c r="I107"/>
  <c r="I108"/>
  <c r="J108" s="1"/>
  <c r="I109"/>
  <c r="I110"/>
  <c r="J110" s="1"/>
  <c r="I111"/>
  <c r="I112"/>
  <c r="J112" s="1"/>
  <c r="I113"/>
  <c r="I114"/>
  <c r="J114" s="1"/>
  <c r="I115"/>
  <c r="I116"/>
  <c r="J116" s="1"/>
  <c r="I117"/>
  <c r="I118"/>
  <c r="J118" s="1"/>
  <c r="I119"/>
  <c r="I120"/>
  <c r="J120" s="1"/>
  <c r="E121"/>
  <c r="I121" s="1"/>
  <c r="A121" s="1"/>
  <c r="O121"/>
  <c r="I122"/>
  <c r="A122" s="1"/>
  <c r="J122"/>
  <c r="M122"/>
  <c r="I123"/>
  <c r="I124"/>
  <c r="J124" s="1"/>
  <c r="I125"/>
  <c r="I126"/>
  <c r="J126" s="1"/>
  <c r="I127"/>
  <c r="I128"/>
  <c r="J128" s="1"/>
  <c r="I129"/>
  <c r="I130"/>
  <c r="J130" s="1"/>
  <c r="I131"/>
  <c r="I132"/>
  <c r="J132" s="1"/>
  <c r="I133"/>
  <c r="I134"/>
  <c r="J134" s="1"/>
  <c r="I135"/>
  <c r="J135" s="1"/>
  <c r="I136"/>
  <c r="J136" s="1"/>
  <c r="F137"/>
  <c r="I137" s="1"/>
  <c r="J137" s="1"/>
  <c r="E138"/>
  <c r="F138"/>
  <c r="F146"/>
  <c r="I36" i="57"/>
  <c r="I35" s="1"/>
  <c r="D4" i="64"/>
  <c r="F4"/>
  <c r="D6"/>
  <c r="F6"/>
  <c r="D8"/>
  <c r="F8"/>
  <c r="D12"/>
  <c r="D15" s="1"/>
  <c r="D20" s="1"/>
  <c r="D21" s="1"/>
  <c r="F12"/>
  <c r="F15" s="1"/>
  <c r="D26"/>
  <c r="F26"/>
  <c r="D31"/>
  <c r="F31"/>
  <c r="D33"/>
  <c r="F33"/>
  <c r="F39"/>
  <c r="F41" s="1"/>
  <c r="F46"/>
  <c r="D47"/>
  <c r="D50" s="1"/>
  <c r="F47"/>
  <c r="D55"/>
  <c r="D57" s="1"/>
  <c r="F55"/>
  <c r="F57" s="1"/>
  <c r="D63"/>
  <c r="F63"/>
  <c r="D70"/>
  <c r="F70"/>
  <c r="F75"/>
  <c r="D76"/>
  <c r="D78" s="1"/>
  <c r="F76"/>
  <c r="F79"/>
  <c r="D80"/>
  <c r="D82" s="1"/>
  <c r="F80"/>
  <c r="D88"/>
  <c r="F88"/>
  <c r="D89"/>
  <c r="F89"/>
  <c r="D90"/>
  <c r="D91"/>
  <c r="D92"/>
  <c r="F92"/>
  <c r="D93"/>
  <c r="F93"/>
  <c r="F94"/>
  <c r="M26" i="72"/>
  <c r="M27"/>
  <c r="M28"/>
  <c r="M37"/>
  <c r="L52"/>
  <c r="L57"/>
  <c r="L63"/>
  <c r="N67"/>
  <c r="N68"/>
  <c r="N69"/>
  <c r="N70"/>
  <c r="N71"/>
  <c r="N72"/>
  <c r="L73"/>
  <c r="L81"/>
  <c r="L82"/>
  <c r="L83"/>
  <c r="L84"/>
  <c r="L85"/>
  <c r="L86"/>
  <c r="L87"/>
  <c r="L110"/>
  <c r="L111" s="1"/>
  <c r="L93" s="1"/>
  <c r="P116"/>
  <c r="L122"/>
  <c r="M138"/>
  <c r="M139"/>
  <c r="M140"/>
  <c r="G141"/>
  <c r="H141"/>
  <c r="I141"/>
  <c r="J141"/>
  <c r="K141"/>
  <c r="L141"/>
  <c r="M145"/>
  <c r="M146"/>
  <c r="G147"/>
  <c r="H147"/>
  <c r="I147"/>
  <c r="J147"/>
  <c r="K147"/>
  <c r="K149" s="1"/>
  <c r="L147"/>
  <c r="L157"/>
  <c r="L168"/>
  <c r="L181"/>
  <c r="L214"/>
  <c r="L244"/>
  <c r="L239" s="1"/>
  <c r="I282"/>
  <c r="L282"/>
  <c r="G286"/>
  <c r="H286"/>
  <c r="I286"/>
  <c r="L286"/>
  <c r="L300"/>
  <c r="L307"/>
  <c r="L313"/>
  <c r="L314"/>
  <c r="D7" i="66"/>
  <c r="F7"/>
  <c r="D14"/>
  <c r="F14"/>
  <c r="D23"/>
  <c r="F23"/>
  <c r="D30"/>
  <c r="F30"/>
  <c r="D37"/>
  <c r="F37"/>
  <c r="D46"/>
  <c r="F46"/>
  <c r="B1" i="71"/>
  <c r="I5"/>
  <c r="A5" s="1"/>
  <c r="I6"/>
  <c r="I7"/>
  <c r="A7" s="1"/>
  <c r="I8"/>
  <c r="I9"/>
  <c r="I10"/>
  <c r="I11"/>
  <c r="I12"/>
  <c r="I13"/>
  <c r="I14"/>
  <c r="I15"/>
  <c r="I16"/>
  <c r="A16" s="1"/>
  <c r="I17"/>
  <c r="A17" s="1"/>
  <c r="I18"/>
  <c r="I19"/>
  <c r="I20"/>
  <c r="I21"/>
  <c r="I22"/>
  <c r="I23"/>
  <c r="A23" s="1"/>
  <c r="I24"/>
  <c r="A24" s="1"/>
  <c r="I25"/>
  <c r="A25" s="1"/>
  <c r="I26"/>
  <c r="I27"/>
  <c r="A27" s="1"/>
  <c r="I28"/>
  <c r="I29"/>
  <c r="A29" s="1"/>
  <c r="J29"/>
  <c r="I30"/>
  <c r="I31"/>
  <c r="A31" s="1"/>
  <c r="I32"/>
  <c r="I33"/>
  <c r="A33" s="1"/>
  <c r="I34"/>
  <c r="J34" s="1"/>
  <c r="I35"/>
  <c r="A35" s="1"/>
  <c r="I36"/>
  <c r="A36" s="1"/>
  <c r="I37"/>
  <c r="I38"/>
  <c r="A38" s="1"/>
  <c r="I39"/>
  <c r="A39" s="1"/>
  <c r="I40"/>
  <c r="A40" s="1"/>
  <c r="I41"/>
  <c r="A41" s="1"/>
  <c r="I42"/>
  <c r="A42" s="1"/>
  <c r="I43"/>
  <c r="J43" s="1"/>
  <c r="I44"/>
  <c r="I45"/>
  <c r="J45" s="1"/>
  <c r="I46"/>
  <c r="I47"/>
  <c r="J47" s="1"/>
  <c r="I48"/>
  <c r="I49"/>
  <c r="A49" s="1"/>
  <c r="I50"/>
  <c r="A50" s="1"/>
  <c r="I51"/>
  <c r="I52"/>
  <c r="A52" s="1"/>
  <c r="I53"/>
  <c r="J53" s="1"/>
  <c r="I54"/>
  <c r="I55"/>
  <c r="J55" s="1"/>
  <c r="I56"/>
  <c r="E57"/>
  <c r="I57" s="1"/>
  <c r="A57" s="1"/>
  <c r="I58"/>
  <c r="I59"/>
  <c r="I60"/>
  <c r="A60" s="1"/>
  <c r="I61"/>
  <c r="A61" s="1"/>
  <c r="I62"/>
  <c r="A62" s="1"/>
  <c r="I63"/>
  <c r="I64"/>
  <c r="A64" s="1"/>
  <c r="J64"/>
  <c r="I65"/>
  <c r="I66"/>
  <c r="A66" s="1"/>
  <c r="I67"/>
  <c r="I68"/>
  <c r="A68" s="1"/>
  <c r="J68"/>
  <c r="I69"/>
  <c r="A69" s="1"/>
  <c r="I70"/>
  <c r="I71"/>
  <c r="I72"/>
  <c r="I73"/>
  <c r="I74"/>
  <c r="I75"/>
  <c r="I76"/>
  <c r="I77"/>
  <c r="I78"/>
  <c r="I79"/>
  <c r="I80"/>
  <c r="A80" s="1"/>
  <c r="I81"/>
  <c r="I82"/>
  <c r="A82" s="1"/>
  <c r="I83"/>
  <c r="I84"/>
  <c r="A84" s="1"/>
  <c r="A85"/>
  <c r="I85"/>
  <c r="I86"/>
  <c r="A86" s="1"/>
  <c r="I87"/>
  <c r="A87" s="1"/>
  <c r="I88"/>
  <c r="I89"/>
  <c r="A89" s="1"/>
  <c r="I90"/>
  <c r="A90" s="1"/>
  <c r="J90"/>
  <c r="I91"/>
  <c r="I92"/>
  <c r="A92" s="1"/>
  <c r="I93"/>
  <c r="A93" s="1"/>
  <c r="I94"/>
  <c r="A94" s="1"/>
  <c r="I95"/>
  <c r="J95" s="1"/>
  <c r="I96"/>
  <c r="I97"/>
  <c r="A97" s="1"/>
  <c r="I98"/>
  <c r="A98" s="1"/>
  <c r="I99"/>
  <c r="A99" s="1"/>
  <c r="I100"/>
  <c r="I101"/>
  <c r="A101" s="1"/>
  <c r="I102"/>
  <c r="A102" s="1"/>
  <c r="I103"/>
  <c r="I104"/>
  <c r="I105"/>
  <c r="I106"/>
  <c r="I107"/>
  <c r="I108"/>
  <c r="A108" s="1"/>
  <c r="E109"/>
  <c r="I109" s="1"/>
  <c r="A109" s="1"/>
  <c r="I110"/>
  <c r="I111"/>
  <c r="A111" s="1"/>
  <c r="I112"/>
  <c r="A112" s="1"/>
  <c r="I113"/>
  <c r="A113" s="1"/>
  <c r="I114"/>
  <c r="A114" s="1"/>
  <c r="I115"/>
  <c r="J115" s="1"/>
  <c r="I116"/>
  <c r="A116" s="1"/>
  <c r="I117"/>
  <c r="A117" s="1"/>
  <c r="I118"/>
  <c r="I119"/>
  <c r="A119" s="1"/>
  <c r="J119"/>
  <c r="I120"/>
  <c r="A120" s="1"/>
  <c r="I121"/>
  <c r="A121" s="1"/>
  <c r="I122"/>
  <c r="I123"/>
  <c r="J123" s="1"/>
  <c r="I124"/>
  <c r="A124" s="1"/>
  <c r="E125"/>
  <c r="I125" s="1"/>
  <c r="I126"/>
  <c r="A126" s="1"/>
  <c r="I127"/>
  <c r="A127" s="1"/>
  <c r="I128"/>
  <c r="I129"/>
  <c r="A129" s="1"/>
  <c r="I130"/>
  <c r="A130" s="1"/>
  <c r="I131"/>
  <c r="A131" s="1"/>
  <c r="I132"/>
  <c r="A132" s="1"/>
  <c r="I133"/>
  <c r="A133" s="1"/>
  <c r="J133"/>
  <c r="I134"/>
  <c r="A134" s="1"/>
  <c r="I135"/>
  <c r="A135" s="1"/>
  <c r="I136"/>
  <c r="J136" s="1"/>
  <c r="I137"/>
  <c r="A137" s="1"/>
  <c r="I138"/>
  <c r="J138" s="1"/>
  <c r="I139"/>
  <c r="J139" s="1"/>
  <c r="I140"/>
  <c r="J140" s="1"/>
  <c r="I141"/>
  <c r="J141" s="1"/>
  <c r="F150"/>
  <c r="B1" i="59"/>
  <c r="B2"/>
  <c r="J8"/>
  <c r="J9"/>
  <c r="J10"/>
  <c r="J11"/>
  <c r="C12"/>
  <c r="C23" s="1"/>
  <c r="D12"/>
  <c r="E12"/>
  <c r="E23" s="1"/>
  <c r="F12"/>
  <c r="G12"/>
  <c r="H12"/>
  <c r="I12"/>
  <c r="I23" s="1"/>
  <c r="B15"/>
  <c r="J15"/>
  <c r="J21" s="1"/>
  <c r="J16"/>
  <c r="J17"/>
  <c r="C18"/>
  <c r="D18"/>
  <c r="E18"/>
  <c r="F18"/>
  <c r="G18"/>
  <c r="H18"/>
  <c r="I18"/>
  <c r="B21"/>
  <c r="C21"/>
  <c r="D21"/>
  <c r="E21"/>
  <c r="F21"/>
  <c r="G21"/>
  <c r="H21"/>
  <c r="I21"/>
  <c r="B23"/>
  <c r="G23"/>
  <c r="B2" i="64"/>
  <c r="I20" i="57"/>
  <c r="K20" s="1"/>
  <c r="G149" i="72" l="1"/>
  <c r="D34" i="64"/>
  <c r="J87" i="71"/>
  <c r="J82"/>
  <c r="J50"/>
  <c r="J31"/>
  <c r="N122" i="61"/>
  <c r="J121"/>
  <c r="J28"/>
  <c r="J20"/>
  <c r="J131" i="71"/>
  <c r="J101"/>
  <c r="J66"/>
  <c r="J27"/>
  <c r="J32" i="61"/>
  <c r="J24"/>
  <c r="J16"/>
  <c r="A136" i="71"/>
  <c r="A123"/>
  <c r="A55"/>
  <c r="A47"/>
  <c r="A45"/>
  <c r="A43"/>
  <c r="A34"/>
  <c r="A130" i="61"/>
  <c r="A126"/>
  <c r="A120"/>
  <c r="A116"/>
  <c r="A112"/>
  <c r="A108"/>
  <c r="L45" i="72"/>
  <c r="J12" i="59"/>
  <c r="A115" i="71"/>
  <c r="A53"/>
  <c r="A132" i="61"/>
  <c r="A128"/>
  <c r="A124"/>
  <c r="A118"/>
  <c r="A114"/>
  <c r="A110"/>
  <c r="L315" i="72"/>
  <c r="L317" s="1"/>
  <c r="L318" s="1"/>
  <c r="L319" s="1"/>
  <c r="M141"/>
  <c r="F50" i="64"/>
  <c r="F82"/>
  <c r="F34"/>
  <c r="F78"/>
  <c r="F9"/>
  <c r="D9"/>
  <c r="J18" i="59"/>
  <c r="F23"/>
  <c r="J106" i="71"/>
  <c r="A106"/>
  <c r="J96"/>
  <c r="A96"/>
  <c r="J77"/>
  <c r="A77"/>
  <c r="J73"/>
  <c r="A73"/>
  <c r="J59"/>
  <c r="A59"/>
  <c r="L78" i="72"/>
  <c r="J105" i="61"/>
  <c r="A105"/>
  <c r="J101"/>
  <c r="A101"/>
  <c r="A53"/>
  <c r="J53"/>
  <c r="A49"/>
  <c r="J49"/>
  <c r="A45"/>
  <c r="J45"/>
  <c r="A41"/>
  <c r="J41"/>
  <c r="A37"/>
  <c r="J37"/>
  <c r="J11"/>
  <c r="A11"/>
  <c r="J7"/>
  <c r="A7"/>
  <c r="J22" i="71"/>
  <c r="A22"/>
  <c r="J18"/>
  <c r="A18"/>
  <c r="J14"/>
  <c r="A14"/>
  <c r="J10"/>
  <c r="A10"/>
  <c r="L22" i="72"/>
  <c r="M29"/>
  <c r="A96" i="61"/>
  <c r="J96"/>
  <c r="H23" i="59"/>
  <c r="D23"/>
  <c r="J104" i="71"/>
  <c r="A104"/>
  <c r="J79"/>
  <c r="A79"/>
  <c r="J75"/>
  <c r="A75"/>
  <c r="J71"/>
  <c r="A71"/>
  <c r="I149" i="72"/>
  <c r="J103" i="61"/>
  <c r="A103"/>
  <c r="J99"/>
  <c r="A99"/>
  <c r="A51"/>
  <c r="J51"/>
  <c r="A47"/>
  <c r="J47"/>
  <c r="A43"/>
  <c r="J43"/>
  <c r="A39"/>
  <c r="J39"/>
  <c r="A35"/>
  <c r="J35"/>
  <c r="J13"/>
  <c r="A13"/>
  <c r="J9"/>
  <c r="A9"/>
  <c r="J5"/>
  <c r="A5"/>
  <c r="A128" i="71"/>
  <c r="J128"/>
  <c r="J20"/>
  <c r="A20"/>
  <c r="J12"/>
  <c r="A12"/>
  <c r="J8"/>
  <c r="A8"/>
  <c r="A94" i="61"/>
  <c r="J94"/>
  <c r="J149" i="72"/>
  <c r="M147"/>
  <c r="M149" s="1"/>
  <c r="L149"/>
  <c r="H149"/>
  <c r="A125" i="71"/>
  <c r="A54" i="61"/>
  <c r="J54"/>
  <c r="A33"/>
  <c r="J33"/>
  <c r="B1" i="64"/>
  <c r="A122" i="71"/>
  <c r="J122"/>
  <c r="A118"/>
  <c r="J118"/>
  <c r="A110"/>
  <c r="J110"/>
  <c r="A107"/>
  <c r="J107"/>
  <c r="A105"/>
  <c r="J105"/>
  <c r="A103"/>
  <c r="J103"/>
  <c r="A78"/>
  <c r="J78"/>
  <c r="A76"/>
  <c r="J76"/>
  <c r="A74"/>
  <c r="J74"/>
  <c r="A72"/>
  <c r="J72"/>
  <c r="A70"/>
  <c r="J70"/>
  <c r="A58"/>
  <c r="J58"/>
  <c r="A56"/>
  <c r="J56"/>
  <c r="A54"/>
  <c r="J54"/>
  <c r="A51"/>
  <c r="J51"/>
  <c r="A48"/>
  <c r="J48"/>
  <c r="A46"/>
  <c r="J46"/>
  <c r="A44"/>
  <c r="J44"/>
  <c r="A37"/>
  <c r="J37"/>
  <c r="A32"/>
  <c r="J32"/>
  <c r="A30"/>
  <c r="J30"/>
  <c r="A28"/>
  <c r="J28"/>
  <c r="A26"/>
  <c r="J26"/>
  <c r="A92" i="61"/>
  <c r="J92"/>
  <c r="A90"/>
  <c r="J90"/>
  <c r="A88"/>
  <c r="J88"/>
  <c r="A86"/>
  <c r="J86"/>
  <c r="A84"/>
  <c r="J84"/>
  <c r="A82"/>
  <c r="J82"/>
  <c r="I138"/>
  <c r="J138" s="1"/>
  <c r="A80"/>
  <c r="J80"/>
  <c r="A78"/>
  <c r="J78"/>
  <c r="A76"/>
  <c r="J76"/>
  <c r="A74"/>
  <c r="J74"/>
  <c r="A72"/>
  <c r="J72"/>
  <c r="A70"/>
  <c r="J70"/>
  <c r="A68"/>
  <c r="J68"/>
  <c r="A66"/>
  <c r="J66"/>
  <c r="A64"/>
  <c r="J64"/>
  <c r="A62"/>
  <c r="J62"/>
  <c r="A60"/>
  <c r="J60"/>
  <c r="A58"/>
  <c r="J58"/>
  <c r="A14"/>
  <c r="J14"/>
  <c r="A12"/>
  <c r="J12"/>
  <c r="A10"/>
  <c r="J10"/>
  <c r="A8"/>
  <c r="J8"/>
  <c r="A6"/>
  <c r="J6"/>
  <c r="A91" i="71"/>
  <c r="J91"/>
  <c r="A88"/>
  <c r="J88"/>
  <c r="A83"/>
  <c r="J83"/>
  <c r="A81"/>
  <c r="J81"/>
  <c r="A67"/>
  <c r="J67"/>
  <c r="A65"/>
  <c r="J65"/>
  <c r="A63"/>
  <c r="J63"/>
  <c r="A21"/>
  <c r="J21"/>
  <c r="A19"/>
  <c r="J19"/>
  <c r="A13"/>
  <c r="J13"/>
  <c r="A11"/>
  <c r="J11"/>
  <c r="A9"/>
  <c r="J9"/>
  <c r="A6"/>
  <c r="J6"/>
  <c r="A133" i="61"/>
  <c r="J133"/>
  <c r="A131"/>
  <c r="J131"/>
  <c r="A129"/>
  <c r="J129"/>
  <c r="A127"/>
  <c r="J127"/>
  <c r="A125"/>
  <c r="J125"/>
  <c r="A123"/>
  <c r="J123"/>
  <c r="A119"/>
  <c r="J119"/>
  <c r="A117"/>
  <c r="J117"/>
  <c r="A115"/>
  <c r="J115"/>
  <c r="A113"/>
  <c r="J113"/>
  <c r="A111"/>
  <c r="J111"/>
  <c r="A109"/>
  <c r="J109"/>
  <c r="A107"/>
  <c r="J107"/>
  <c r="I106"/>
  <c r="E146"/>
  <c r="F147" s="1"/>
  <c r="A104"/>
  <c r="J104"/>
  <c r="A102"/>
  <c r="J102"/>
  <c r="A100"/>
  <c r="J100"/>
  <c r="A98"/>
  <c r="J98"/>
  <c r="A95"/>
  <c r="J95"/>
  <c r="A55"/>
  <c r="J55"/>
  <c r="A52"/>
  <c r="J52"/>
  <c r="A50"/>
  <c r="J50"/>
  <c r="A48"/>
  <c r="J48"/>
  <c r="A46"/>
  <c r="J46"/>
  <c r="A44"/>
  <c r="J44"/>
  <c r="A42"/>
  <c r="J42"/>
  <c r="A40"/>
  <c r="J40"/>
  <c r="A38"/>
  <c r="J38"/>
  <c r="A36"/>
  <c r="J36"/>
  <c r="A34"/>
  <c r="J34"/>
  <c r="A31"/>
  <c r="J31"/>
  <c r="A29"/>
  <c r="J29"/>
  <c r="A27"/>
  <c r="J27"/>
  <c r="A25"/>
  <c r="J25"/>
  <c r="A23"/>
  <c r="J23"/>
  <c r="A21"/>
  <c r="J21"/>
  <c r="A19"/>
  <c r="J19"/>
  <c r="A17"/>
  <c r="J17"/>
  <c r="N73" i="72"/>
  <c r="A56" i="61"/>
  <c r="K22" i="57"/>
  <c r="E150" i="71"/>
  <c r="F151" s="1"/>
  <c r="I142"/>
  <c r="I145" s="1"/>
  <c r="J134"/>
  <c r="J132"/>
  <c r="J130"/>
  <c r="D96" i="64"/>
  <c r="F96"/>
  <c r="D83"/>
  <c r="F83" l="1"/>
  <c r="J23" i="59"/>
  <c r="I21" i="57"/>
  <c r="A106" i="61"/>
  <c r="J106"/>
  <c r="K21" i="57" l="1"/>
  <c r="K26" s="1"/>
  <c r="K32" s="1"/>
  <c r="K34" s="1"/>
  <c r="K40" s="1"/>
  <c r="K42" s="1"/>
  <c r="J48" s="1"/>
  <c r="I25"/>
  <c r="I26"/>
  <c r="D39" i="64" l="1"/>
  <c r="D41" s="1"/>
  <c r="L26" i="57" l="1"/>
  <c r="M41" i="71" l="1"/>
  <c r="O41" s="1"/>
  <c r="M41" i="61"/>
  <c r="O41" l="1"/>
  <c r="M123"/>
</calcChain>
</file>

<file path=xl/comments1.xml><?xml version="1.0" encoding="utf-8"?>
<comments xmlns="http://schemas.openxmlformats.org/spreadsheetml/2006/main">
  <authors>
    <author>Mira</author>
  </authors>
  <commentList>
    <comment ref="F33" authorId="0">
      <text>
        <r>
          <rPr>
            <b/>
            <sz val="8"/>
            <color indexed="81"/>
            <rFont val="Tahoma"/>
            <family val="2"/>
          </rPr>
          <t xml:space="preserve">Ndryshon ne Bilanc </t>
        </r>
        <r>
          <rPr>
            <sz val="8"/>
            <color indexed="81"/>
            <rFont val="Tahoma"/>
            <family val="2"/>
          </rPr>
          <t xml:space="preserve">
</t>
        </r>
      </text>
    </comment>
    <comment ref="E41" authorId="0">
      <text>
        <r>
          <rPr>
            <b/>
            <sz val="8"/>
            <color indexed="81"/>
            <rFont val="Tahoma"/>
            <family val="2"/>
          </rPr>
          <t xml:space="preserve">Ndryshon ne Bilanc </t>
        </r>
        <r>
          <rPr>
            <sz val="8"/>
            <color indexed="81"/>
            <rFont val="Tahoma"/>
            <family val="2"/>
          </rPr>
          <t xml:space="preserve">
</t>
        </r>
      </text>
    </comment>
    <comment ref="E49" authorId="0">
      <text>
        <r>
          <rPr>
            <b/>
            <sz val="8"/>
            <color indexed="81"/>
            <rFont val="Tahoma"/>
            <family val="2"/>
          </rPr>
          <t xml:space="preserve">Ndryshon ne Bilanc </t>
        </r>
        <r>
          <rPr>
            <sz val="8"/>
            <color indexed="81"/>
            <rFont val="Tahoma"/>
            <family val="2"/>
          </rPr>
          <t xml:space="preserve">
</t>
        </r>
      </text>
    </comment>
  </commentList>
</comments>
</file>

<file path=xl/sharedStrings.xml><?xml version="1.0" encoding="utf-8"?>
<sst xmlns="http://schemas.openxmlformats.org/spreadsheetml/2006/main" count="1568" uniqueCount="933">
  <si>
    <t>Shitje mallrash</t>
  </si>
  <si>
    <t>Kapitali i paguar</t>
  </si>
  <si>
    <t>Rezerva ligjore</t>
  </si>
  <si>
    <t>Rezerva statutore</t>
  </si>
  <si>
    <t>Toka</t>
  </si>
  <si>
    <t>Mjete transporti</t>
  </si>
  <si>
    <t>Mallra</t>
  </si>
  <si>
    <t>101</t>
  </si>
  <si>
    <t>215</t>
  </si>
  <si>
    <t>2181</t>
  </si>
  <si>
    <t>2182</t>
  </si>
  <si>
    <t>2813</t>
  </si>
  <si>
    <t>2815</t>
  </si>
  <si>
    <t>28181</t>
  </si>
  <si>
    <t>28182</t>
  </si>
  <si>
    <t>311</t>
  </si>
  <si>
    <t>3123</t>
  </si>
  <si>
    <t>327</t>
  </si>
  <si>
    <t>418</t>
  </si>
  <si>
    <t>421</t>
  </si>
  <si>
    <t>442</t>
  </si>
  <si>
    <t>444</t>
  </si>
  <si>
    <t>4453</t>
  </si>
  <si>
    <t>4456</t>
  </si>
  <si>
    <t>486</t>
  </si>
  <si>
    <t>5311</t>
  </si>
  <si>
    <t>6021</t>
  </si>
  <si>
    <t>616</t>
  </si>
  <si>
    <t>621</t>
  </si>
  <si>
    <t>624</t>
  </si>
  <si>
    <t>628</t>
  </si>
  <si>
    <t>638</t>
  </si>
  <si>
    <t>657</t>
  </si>
  <si>
    <t>705</t>
  </si>
  <si>
    <t>7081</t>
  </si>
  <si>
    <t>694</t>
  </si>
  <si>
    <t>713</t>
  </si>
  <si>
    <t>767</t>
  </si>
  <si>
    <t>512414</t>
  </si>
  <si>
    <t>I</t>
  </si>
  <si>
    <t>Aktive Afatshkurtra</t>
  </si>
  <si>
    <t>Mjetet Monetare</t>
  </si>
  <si>
    <t>Derivate dhe Aktive Financiare te mbajtur per tregtim</t>
  </si>
  <si>
    <t>a)</t>
  </si>
  <si>
    <t>b)</t>
  </si>
  <si>
    <t>Totali</t>
  </si>
  <si>
    <t>c)</t>
  </si>
  <si>
    <t>d)</t>
  </si>
  <si>
    <t>Inventari</t>
  </si>
  <si>
    <t>e)</t>
  </si>
  <si>
    <t>Aktive Biologjike afatshkurter</t>
  </si>
  <si>
    <t>Aktive Afatshkurtra te mbajtur per shitje</t>
  </si>
  <si>
    <t>Parapagime dhe shpenzime te shtyra</t>
  </si>
  <si>
    <t>Total i Aktiveve Afatshkurtra</t>
  </si>
  <si>
    <t>II</t>
  </si>
  <si>
    <t>Aktive Afatgjata</t>
  </si>
  <si>
    <t>Investime financiare afatgjata</t>
  </si>
  <si>
    <t>Aksione dhe pjesemarrje te tjera ne njesi te kontrolluara</t>
  </si>
  <si>
    <t>Aksione dhe investime te tjera ne pjesemarrje</t>
  </si>
  <si>
    <t>Aksione dhe letra te tjera me vlere</t>
  </si>
  <si>
    <t>Aktive Afatgjata Materiale</t>
  </si>
  <si>
    <t>Ndertesa (neto)</t>
  </si>
  <si>
    <t xml:space="preserve">Makineri dhe pajisje </t>
  </si>
  <si>
    <t>Akitive te tjera afatgjata materiele</t>
  </si>
  <si>
    <t>Aktive Biologjike Afatgjate</t>
  </si>
  <si>
    <t>Aktive Afatgjata Jomateriale</t>
  </si>
  <si>
    <t>Emri i mire</t>
  </si>
  <si>
    <t>Shpenzimet e zhvillimit</t>
  </si>
  <si>
    <t>Akitive te tjera afatgjata jomateriele</t>
  </si>
  <si>
    <t>Kapitali aksionar i papaguar</t>
  </si>
  <si>
    <t>Aktive te tjera afatgjata (ne proces)</t>
  </si>
  <si>
    <t>Totali i Aktiveve Afatgjata</t>
  </si>
  <si>
    <t>TOTALI AKTIVEVE</t>
  </si>
  <si>
    <t xml:space="preserve">Pasivet Afatshkurta </t>
  </si>
  <si>
    <t>Huate dhe obligacionet afatshkurtra</t>
  </si>
  <si>
    <t>Kthimet/Ripagimet e huave afatgjata</t>
  </si>
  <si>
    <t>Bono te konvertueshme</t>
  </si>
  <si>
    <t>Parapagimet e arketueshme</t>
  </si>
  <si>
    <t>Grantet dhe te ardhura te shtyra</t>
  </si>
  <si>
    <t>Provizionet afatshkurtra</t>
  </si>
  <si>
    <t>Pasive Totale Afatshkurtra</t>
  </si>
  <si>
    <t>Pasivet Afatgjata</t>
  </si>
  <si>
    <t>Huate afatgjata</t>
  </si>
  <si>
    <t>Hua, bono dhe detyrime nga qeraja financiare</t>
  </si>
  <si>
    <t>Bonot e konvertueshme</t>
  </si>
  <si>
    <t>Huamarrje te tjera afatgjata</t>
  </si>
  <si>
    <t>Provizionet afatgjata</t>
  </si>
  <si>
    <t>Grandet dhe te ardhura te shtyra</t>
  </si>
  <si>
    <t>Pasive Totale Afatgjata</t>
  </si>
  <si>
    <t>III</t>
  </si>
  <si>
    <t>Kapitali</t>
  </si>
  <si>
    <t>Akisonet e pakices</t>
  </si>
  <si>
    <t>Kapitali i aksionereve te shoqerise meme</t>
  </si>
  <si>
    <t>Kapitali i aksionar</t>
  </si>
  <si>
    <t>Primi i aksionit</t>
  </si>
  <si>
    <t>Njesite ose aksionet e thesarit</t>
  </si>
  <si>
    <t>Rezerva te tjera</t>
  </si>
  <si>
    <t>Fitimi i pashperndare</t>
  </si>
  <si>
    <t>Fitimi (humbje) e vitit financiar</t>
  </si>
  <si>
    <t>Totali i Kapitalit</t>
  </si>
  <si>
    <t>TOTALI I PASIVEVE DHE KAPITALIT</t>
  </si>
  <si>
    <t>Pershkrimi</t>
  </si>
  <si>
    <t>Shitje neto</t>
  </si>
  <si>
    <t xml:space="preserve">Mallra, lendet e para dhe sherbimet </t>
  </si>
  <si>
    <t>Te Tjera</t>
  </si>
  <si>
    <t>Shpenzimet e personelit</t>
  </si>
  <si>
    <t>Fitimi (humbja) nga veprimtarite e shfrytezimit</t>
  </si>
  <si>
    <t>Te ardhurat/shpenzimet fin. nga pjesemarrjet</t>
  </si>
  <si>
    <t>Te ardhura dhe shpenzime financiare</t>
  </si>
  <si>
    <t>Te ardhura dhe shpenzime financiare nga interesi</t>
  </si>
  <si>
    <t>Fitimi (humbja) para tatimit</t>
  </si>
  <si>
    <t>Fitim (humbje) neto e vitit financiar</t>
  </si>
  <si>
    <t>Qera</t>
  </si>
  <si>
    <t>Energji, Uje</t>
  </si>
  <si>
    <t>Siguracione</t>
  </si>
  <si>
    <t>f)</t>
  </si>
  <si>
    <t>g)</t>
  </si>
  <si>
    <t>h)</t>
  </si>
  <si>
    <t>Lek</t>
  </si>
  <si>
    <t>Mjetet monetare ne fund te periudhes kontabel</t>
  </si>
  <si>
    <t>Mjetet monetare ne fillim te periudhes kontabel</t>
  </si>
  <si>
    <t>Rritja/Renia neto e mjeteve monetare</t>
  </si>
  <si>
    <t>MM neto e perdorur ne veprimtarite Financiare</t>
  </si>
  <si>
    <t>Te ardhura nga emetimi i kapitalit aksioner</t>
  </si>
  <si>
    <t>Fluksi monetar nga aktivitetet financiare</t>
  </si>
  <si>
    <t>Dividentet e arketuar</t>
  </si>
  <si>
    <t>Interesi i arketuar</t>
  </si>
  <si>
    <t>Te ardhura nga shitja e paisjeve</t>
  </si>
  <si>
    <t>Blerja e njesisese kontrolluar X minus parate e Arketuara</t>
  </si>
  <si>
    <t>Fluksi monetar nga veprimtarite investuese</t>
  </si>
  <si>
    <t>Tatim mbi fitimin i paguar</t>
  </si>
  <si>
    <t>Interesi i paguar</t>
  </si>
  <si>
    <t>Shpenzime per interesa</t>
  </si>
  <si>
    <t>Humbje nga kembimet valutore</t>
  </si>
  <si>
    <t>Rregullime per :</t>
  </si>
  <si>
    <t>Fitimi para tatimit</t>
  </si>
  <si>
    <t>Fluksi i parave nga veprimtaria e shfrytezimit</t>
  </si>
  <si>
    <t>TOTALI</t>
  </si>
  <si>
    <t>Personel nga jashte ndermarjes</t>
  </si>
  <si>
    <t>Kapitali aksionar</t>
  </si>
  <si>
    <t>Primi aksionit</t>
  </si>
  <si>
    <t>Rezerva stat.ligjore</t>
  </si>
  <si>
    <t xml:space="preserve">Fitimi pashperndare </t>
  </si>
  <si>
    <t>Fitimi neto per periudhen kontabel</t>
  </si>
  <si>
    <t>Dividentet e paguar</t>
  </si>
  <si>
    <t>Rritja rezerves kapitalit</t>
  </si>
  <si>
    <t>Emetimi kapitali aksionar</t>
  </si>
  <si>
    <t>Rezerva te Tjera</t>
  </si>
  <si>
    <t>Shtesa/(Paksime) Humarrje Afatgjata</t>
  </si>
  <si>
    <t>Shtesa/(Paksime) Humarrje Afatshkurtra</t>
  </si>
  <si>
    <t>Aktive afatshkurter</t>
  </si>
  <si>
    <t>Hua te dhena afat gjate</t>
  </si>
  <si>
    <t>Derivativet</t>
  </si>
  <si>
    <t>Huamarrjet afat shkurter</t>
  </si>
  <si>
    <t>Detyrime afat shkurter</t>
  </si>
  <si>
    <t>Detyrime per tu paguar (furnitoreve)</t>
  </si>
  <si>
    <t>Detyrime per tu paguar ndaj punonjesve</t>
  </si>
  <si>
    <t>Detyrimet ndaj institucioneve tatimore</t>
  </si>
  <si>
    <t>Puna e kryer nga njesia ek. per qellime te veta</t>
  </si>
  <si>
    <t>Mallra e materiale</t>
  </si>
  <si>
    <t>Pagat</t>
  </si>
  <si>
    <t>Shpenzimet e sigurimeve shoqerore</t>
  </si>
  <si>
    <t>i)</t>
  </si>
  <si>
    <t>Shpenzime te tjera nga veprimtarite e shfrytezimit</t>
  </si>
  <si>
    <t>A K T I V E T</t>
  </si>
  <si>
    <t>Nr.</t>
  </si>
  <si>
    <t>Te ardhura te tjera</t>
  </si>
  <si>
    <t>Zhvleresime dhe amortizimi</t>
  </si>
  <si>
    <t>Tatim mbi fitimin</t>
  </si>
  <si>
    <t>31 Dhjetor 2009</t>
  </si>
  <si>
    <t>1071</t>
  </si>
  <si>
    <t>108</t>
  </si>
  <si>
    <t>Fitim / humbja e pashperndare</t>
  </si>
  <si>
    <t xml:space="preserve">Ndertesa civile- magazina  </t>
  </si>
  <si>
    <t>2134</t>
  </si>
  <si>
    <t>Makineri dhe pajisje pune</t>
  </si>
  <si>
    <t>2135</t>
  </si>
  <si>
    <t>Mobilje dhe pajisje zyre</t>
  </si>
  <si>
    <t>Pajisje informative</t>
  </si>
  <si>
    <t>2188</t>
  </si>
  <si>
    <t>2321</t>
  </si>
  <si>
    <t>2812</t>
  </si>
  <si>
    <t>Materiale te para</t>
  </si>
  <si>
    <t>Inventar i imet</t>
  </si>
  <si>
    <t>401</t>
  </si>
  <si>
    <t>4091</t>
  </si>
  <si>
    <t>411</t>
  </si>
  <si>
    <t>431</t>
  </si>
  <si>
    <t>Sigurime shoqerore dhe shendetsore</t>
  </si>
  <si>
    <t>Tatim  mbi te ardhurat e personale</t>
  </si>
  <si>
    <t>Shteti-TVSH per tu paguar</t>
  </si>
  <si>
    <t>4455</t>
  </si>
  <si>
    <t>TVSH e zbriteshme</t>
  </si>
  <si>
    <t>4461</t>
  </si>
  <si>
    <t>4671</t>
  </si>
  <si>
    <t>4672</t>
  </si>
  <si>
    <t>4681</t>
  </si>
  <si>
    <t>Shpenzime te periudhave te ardhme</t>
  </si>
  <si>
    <t>487</t>
  </si>
  <si>
    <t>Te ardhura te llogaritura</t>
  </si>
  <si>
    <t>51211</t>
  </si>
  <si>
    <t>51212</t>
  </si>
  <si>
    <t>51214</t>
  </si>
  <si>
    <t>51215</t>
  </si>
  <si>
    <t>512411</t>
  </si>
  <si>
    <t>512415</t>
  </si>
  <si>
    <t>5192</t>
  </si>
  <si>
    <t>5193</t>
  </si>
  <si>
    <t>601</t>
  </si>
  <si>
    <t>6031</t>
  </si>
  <si>
    <t>Ndrysh.gjend.mater.para</t>
  </si>
  <si>
    <t>6032</t>
  </si>
  <si>
    <t>Ndrysh.gjend.mater.tjera</t>
  </si>
  <si>
    <t>604</t>
  </si>
  <si>
    <t>Bl.energji,avull,uje</t>
  </si>
  <si>
    <t>608</t>
  </si>
  <si>
    <t>Blerje /shpenzime te tjera</t>
  </si>
  <si>
    <t>611</t>
  </si>
  <si>
    <t>6112</t>
  </si>
  <si>
    <t>6113</t>
  </si>
  <si>
    <t>613</t>
  </si>
  <si>
    <t>Qira</t>
  </si>
  <si>
    <t>615</t>
  </si>
  <si>
    <t>Mirembajtje dhe riparime</t>
  </si>
  <si>
    <t>617</t>
  </si>
  <si>
    <t>618</t>
  </si>
  <si>
    <t>6181</t>
  </si>
  <si>
    <t>6182</t>
  </si>
  <si>
    <t>6183</t>
  </si>
  <si>
    <t>6184</t>
  </si>
  <si>
    <t>6185</t>
  </si>
  <si>
    <t>625</t>
  </si>
  <si>
    <t>Transferime, udhetim, dieta</t>
  </si>
  <si>
    <t>626</t>
  </si>
  <si>
    <t>Shpz.postare e telekom.</t>
  </si>
  <si>
    <t>6273</t>
  </si>
  <si>
    <t>Sherbime bankare</t>
  </si>
  <si>
    <t>634</t>
  </si>
  <si>
    <t>Taksa dhe tarifa vendore</t>
  </si>
  <si>
    <t>635</t>
  </si>
  <si>
    <t>Taksa e regjistrimit</t>
  </si>
  <si>
    <t>641</t>
  </si>
  <si>
    <t>Pagat dhe shperblimet e personelit</t>
  </si>
  <si>
    <t>644</t>
  </si>
  <si>
    <t>Sigurimet shoqerore dhe shendetesore</t>
  </si>
  <si>
    <t>654</t>
  </si>
  <si>
    <t>Shpenzime per pritje dhe perfaqesime</t>
  </si>
  <si>
    <t>Gjoba dhe demshperblime</t>
  </si>
  <si>
    <t>667</t>
  </si>
  <si>
    <t>Shpenzime  per interesa</t>
  </si>
  <si>
    <t>669</t>
  </si>
  <si>
    <t>6811</t>
  </si>
  <si>
    <t>704</t>
  </si>
  <si>
    <t>Shitje e punimeve dhe e sherbimeve</t>
  </si>
  <si>
    <t>707</t>
  </si>
  <si>
    <t>Shitje materiale e furnitura</t>
  </si>
  <si>
    <t>754</t>
  </si>
  <si>
    <t>Dhurata e ndihma te marra</t>
  </si>
  <si>
    <t>Te ardhura nga interesat</t>
  </si>
  <si>
    <t>769</t>
  </si>
  <si>
    <t>Fitim nga kembimet valutore</t>
  </si>
  <si>
    <t>Rezultati i ushtrimit</t>
  </si>
  <si>
    <t>205</t>
  </si>
  <si>
    <t>2121</t>
  </si>
  <si>
    <t>Ndertesa industriale</t>
  </si>
  <si>
    <t>Instrumente dhe vegla</t>
  </si>
  <si>
    <t>2805</t>
  </si>
  <si>
    <t>2818</t>
  </si>
  <si>
    <t>Materiale ndihmese</t>
  </si>
  <si>
    <t>351</t>
  </si>
  <si>
    <t>404</t>
  </si>
  <si>
    <t>Furnitore per aktivet afatgjate</t>
  </si>
  <si>
    <t>Parapagime te dhena</t>
  </si>
  <si>
    <t>4491</t>
  </si>
  <si>
    <t>4492</t>
  </si>
  <si>
    <t>Tatim qera 10%</t>
  </si>
  <si>
    <t>4493</t>
  </si>
  <si>
    <t>455</t>
  </si>
  <si>
    <t>457</t>
  </si>
  <si>
    <t>Dividente per tu paguar</t>
  </si>
  <si>
    <t>488</t>
  </si>
  <si>
    <t>Te ardhura te periudhave te ardhme</t>
  </si>
  <si>
    <t xml:space="preserve">Xhirime te brendshme- arke </t>
  </si>
  <si>
    <t>Xhirime te brendshme- banka</t>
  </si>
  <si>
    <t>Blerje /shpenzime te mater.para</t>
  </si>
  <si>
    <t>Blerje /shpenzime mater.tjera</t>
  </si>
  <si>
    <t>6027</t>
  </si>
  <si>
    <t xml:space="preserve">Blerje /shpenzime iventar imet </t>
  </si>
  <si>
    <t>60327</t>
  </si>
  <si>
    <t xml:space="preserve">Ndrysh.gjend.iventar imet </t>
  </si>
  <si>
    <t>6035</t>
  </si>
  <si>
    <t>Ndrysh.gjend.mallra</t>
  </si>
  <si>
    <t>605</t>
  </si>
  <si>
    <t>Blerje /shpenzime mallra, sherbimesh</t>
  </si>
  <si>
    <t>Trajtime te pergjithshme</t>
  </si>
  <si>
    <t>6111</t>
  </si>
  <si>
    <t xml:space="preserve">Shpenzime konsulence ligjore </t>
  </si>
  <si>
    <t>6131</t>
  </si>
  <si>
    <t xml:space="preserve">Qera Makine </t>
  </si>
  <si>
    <t>6132</t>
  </si>
  <si>
    <t xml:space="preserve">Qera Zyre </t>
  </si>
  <si>
    <t>6133</t>
  </si>
  <si>
    <t xml:space="preserve">Shpenzi. Noterizimi </t>
  </si>
  <si>
    <t>6186</t>
  </si>
  <si>
    <t>6187</t>
  </si>
  <si>
    <t>6251</t>
  </si>
  <si>
    <t>6271</t>
  </si>
  <si>
    <t>Tatime te tjera</t>
  </si>
  <si>
    <t>648</t>
  </si>
  <si>
    <t>Shpenzime te tjera per personelin</t>
  </si>
  <si>
    <t>652</t>
  </si>
  <si>
    <t>Vlera kont. e AQ te shitura</t>
  </si>
  <si>
    <t>658</t>
  </si>
  <si>
    <t xml:space="preserve">Shpenzime te tjera-donacione </t>
  </si>
  <si>
    <t>Amortizim i AQ afatgjate</t>
  </si>
  <si>
    <t>Tatime mbi fitimet</t>
  </si>
  <si>
    <t>752</t>
  </si>
  <si>
    <t>Te ardh.nga shitja AQ</t>
  </si>
  <si>
    <t>Amortz. Akum. per ndertesat</t>
  </si>
  <si>
    <t>Amortz. Akum. per mjete transporti</t>
  </si>
  <si>
    <t>Amortz. Akum. per te tjera AA materiale</t>
  </si>
  <si>
    <t>Hua afat shkurter</t>
  </si>
  <si>
    <t>Hua bankare afat gjate</t>
  </si>
  <si>
    <t>Vlera monetare ne banke</t>
  </si>
  <si>
    <t>Overdraft</t>
  </si>
  <si>
    <t>Shpenzime profesionale</t>
  </si>
  <si>
    <t>Telefona, internet, posta</t>
  </si>
  <si>
    <t>Riparime mirembajtje</t>
  </si>
  <si>
    <t>j)</t>
  </si>
  <si>
    <t>k)</t>
  </si>
  <si>
    <t>l)</t>
  </si>
  <si>
    <t>Transport dhe karburant</t>
  </si>
  <si>
    <t>Nen-kontraktore</t>
  </si>
  <si>
    <t>Taksa, tatime dhe te ngjashme</t>
  </si>
  <si>
    <t>Te ardhura/shpenz. finan. nga investime financiare</t>
  </si>
  <si>
    <t>Shpenzime  konsulence fiscale</t>
  </si>
  <si>
    <t>Qera magazina</t>
  </si>
  <si>
    <t>Debitore te tjere</t>
  </si>
  <si>
    <t>Kreditore te tjere</t>
  </si>
  <si>
    <t>Garanci te vena</t>
  </si>
  <si>
    <t>Te tjera te pergjithshme</t>
  </si>
  <si>
    <t>Publicitet, reklama</t>
  </si>
  <si>
    <t>Transporte per blerje nga te trete</t>
  </si>
  <si>
    <t>Te ardhura nga shiitja e produkteve te veta</t>
  </si>
  <si>
    <t>Ndrysh.gjend. Prodh. Proces dhe Prod. Gat.</t>
  </si>
  <si>
    <t>Koncesione, te drejta, patenta Licensa</t>
  </si>
  <si>
    <t>Toka, troje, terrene</t>
  </si>
  <si>
    <t>Te tjera aktive afat gjate</t>
  </si>
  <si>
    <t xml:space="preserve">AA ne proces </t>
  </si>
  <si>
    <t>Amortz. Akum. Per makinerite, pajisje</t>
  </si>
  <si>
    <t>Amortz. Akum. per Mobilje Pajisje Zyre</t>
  </si>
  <si>
    <t xml:space="preserve">Amortz. Akum. Per Pajisje  Informatike </t>
  </si>
  <si>
    <t>Det. per takse dog &amp; tvsh ne  dogane</t>
  </si>
  <si>
    <t xml:space="preserve">Te drejta dhe detyrime ndaj ortakeve </t>
  </si>
  <si>
    <t xml:space="preserve">Shpenz. Te ndryshme </t>
  </si>
  <si>
    <t>Shpenz. Ruajtje objekti</t>
  </si>
  <si>
    <t xml:space="preserve">Shpenz. Ngarkim Shkarkimi </t>
  </si>
  <si>
    <t xml:space="preserve">Shpenz. Doganore </t>
  </si>
  <si>
    <t>Te ardhura nga Qeraja</t>
  </si>
  <si>
    <t>Llogaria</t>
  </si>
  <si>
    <t>Emertimi</t>
  </si>
  <si>
    <t>Kodi</t>
  </si>
  <si>
    <t>Debi</t>
  </si>
  <si>
    <t>Kredi</t>
  </si>
  <si>
    <t>Prodhime ne proces</t>
  </si>
  <si>
    <t>Produkte te gatshme</t>
  </si>
  <si>
    <t>Paragime te marra</t>
  </si>
  <si>
    <t>Detyrime ndaj personelit</t>
  </si>
  <si>
    <t>Furnitore per mallra, produkte e sherbime</t>
  </si>
  <si>
    <t>Kliente per mallra, produkte e sherbime</t>
  </si>
  <si>
    <t>n/a</t>
  </si>
  <si>
    <t xml:space="preserve">Tatim mbi dividendin </t>
  </si>
  <si>
    <t>Tatim ne burim 10%</t>
  </si>
  <si>
    <t>P A S I V E T  DHE  K A P I T A L I</t>
  </si>
  <si>
    <t>Pasqyra e Fluksit Monetar</t>
  </si>
  <si>
    <t>Notat Shpjeguese</t>
  </si>
  <si>
    <t>Qera Siperfaqes Fondit Pyjor</t>
  </si>
  <si>
    <t>Shpenz. Kancelerie</t>
  </si>
  <si>
    <t xml:space="preserve">Shpenz. Blerje nafte </t>
  </si>
  <si>
    <t>Ardhurat</t>
  </si>
  <si>
    <t xml:space="preserve">Shpenzimet </t>
  </si>
  <si>
    <t xml:space="preserve">Shpenzime  te panjohura </t>
  </si>
  <si>
    <t>Instruksione mbi perdorimin e ketij template</t>
  </si>
  <si>
    <t>Vendos Emrin e Kompanise tek Kapaku cell F3</t>
  </si>
  <si>
    <t>Nese kein te dhenat e viti 2008 atehere hidhini ato direkt tek pasqyrat financiare "Bilanci dhe PASH"</t>
  </si>
  <si>
    <t>Plotesohen me dore te dhenat e bilancit verifikues ne fleten BV Y2009 I cili funksionon si me poshte:</t>
  </si>
  <si>
    <t>a. Kolona e pare ka kodin qe ben klasifikimin e te dhane neper pasqyra financiare.</t>
  </si>
  <si>
    <t xml:space="preserve">      i. Plotesone emertimin e llogarise re.</t>
  </si>
  <si>
    <t xml:space="preserve">     ii. Vendosbni codet percatese ne ne kollonat G dhe H (shiko me poshte)</t>
  </si>
  <si>
    <t xml:space="preserve">     iii. Terhiq formulen ne Kollonat A dhe I.</t>
  </si>
  <si>
    <t>b.  Nese do tu nevojitet te shtoni nje rresht, atehere duhet ndiqni disa rregulla ne mnure rrigoroze:</t>
  </si>
  <si>
    <t xml:space="preserve">c. Kollona B ka numrin e Llogarise sic del nga Sistemi. Kur shtoni nje llogari te re, mundohuni te ruani </t>
  </si>
  <si>
    <t xml:space="preserve">   renditjen.</t>
  </si>
  <si>
    <t>d. Kollona C eshte emri I llogarise</t>
  </si>
  <si>
    <t>e. Kolloda D eshte lene per shenime te ndryshme</t>
  </si>
  <si>
    <t>f. Kollona E. levizjet debi - qe do plotesohen me dore nga JU</t>
  </si>
  <si>
    <t>g. Kollona F levizjet kredi - qe do plotesohen me dore nga JU</t>
  </si>
  <si>
    <t>h. Kollona G eshte kodi I llogarise ne rastin e teprices debitore</t>
  </si>
  <si>
    <t>i. Kollna H eshte kodi I llogarise ne rast se teprica eshte kreditore.</t>
  </si>
  <si>
    <t>k. Kollona I eshte nje formule qe me minus do te thote KREDI dhe me + do te thote Debi</t>
  </si>
  <si>
    <t>Kollonat e tjera nuk kane rendesi per momentin</t>
  </si>
  <si>
    <t>Fitimi neto para tatimit</t>
  </si>
  <si>
    <t>Shpenzime te panjohura fiskalisht</t>
  </si>
  <si>
    <t>Amortizim pertej normave te lejuara</t>
  </si>
  <si>
    <t>Gjoba penalitete</t>
  </si>
  <si>
    <t>Te tjera</t>
  </si>
  <si>
    <t>Fitimi I tatueshem</t>
  </si>
  <si>
    <t>FITIMI I TATUESHEM</t>
  </si>
  <si>
    <t>Parapagime gjate vitit</t>
  </si>
  <si>
    <t>Balanca per tu paguar (rimbursuar)</t>
  </si>
  <si>
    <t>Minus humbjen e mbartur</t>
  </si>
  <si>
    <t>HUMBJE E MBARTUR</t>
  </si>
  <si>
    <t xml:space="preserve">TVSH e pagueshme </t>
  </si>
  <si>
    <t xml:space="preserve">Banka Intesa SanPaolo      All  </t>
  </si>
  <si>
    <t xml:space="preserve">Banka Intesa SanPaolo      Euro </t>
  </si>
  <si>
    <t>Banka Intesa SanPaolo       USD</t>
  </si>
  <si>
    <t>Vlera monetare ne arke   All</t>
  </si>
  <si>
    <t xml:space="preserve">Vlera monetare ne arke   Euro </t>
  </si>
  <si>
    <t xml:space="preserve">Sherbime DIWI Gjermani </t>
  </si>
  <si>
    <t>Studime dhe kerkime</t>
  </si>
  <si>
    <t>Shpenzime ekspress -DHL</t>
  </si>
  <si>
    <t>Bilanci vertetues per vitin ushtrimor te mbyllur me dt. 31.12.2009</t>
  </si>
  <si>
    <t>Tatimi mbi fitimin (10%)</t>
  </si>
  <si>
    <t>If not zero error</t>
  </si>
  <si>
    <t>Fitimi dhe (humbje) nga kursi i kembimit</t>
  </si>
  <si>
    <t>Te ardhurat/shpenzimet fin. nga njesi kontrolluara</t>
  </si>
  <si>
    <t>Ndryshimet ne inventar</t>
  </si>
  <si>
    <t>Gjoba dhe penalitete</t>
  </si>
  <si>
    <t>Nga viti 2008</t>
  </si>
  <si>
    <t>Nga viti 2007</t>
  </si>
  <si>
    <t>Shpenzimet e parapaguara</t>
  </si>
  <si>
    <t>Flukse neto nga aktivitetet e shfrytezimit</t>
  </si>
  <si>
    <t>Ndryshime ne kapitalin qarkullues</t>
  </si>
  <si>
    <t>Flukse neto te perdoruara ne veprimtarite investuese</t>
  </si>
  <si>
    <t>Llogari te arketueshme</t>
  </si>
  <si>
    <t>Detyrime me shtetin</t>
  </si>
  <si>
    <t xml:space="preserve">FORMULARI I DEKLARIMIT  DHE  </t>
  </si>
  <si>
    <t xml:space="preserve">DHE PAGESES SE TATIM MBI FITIMIN </t>
  </si>
  <si>
    <t>Numri Identifikues I Personit Te tatueshem (NITP)</t>
  </si>
  <si>
    <t>(3) ____</t>
  </si>
  <si>
    <t>Emri Tregtar I Personit te Tatueshem</t>
  </si>
  <si>
    <t xml:space="preserve">Emri Mbiemri I Personit Fizik </t>
  </si>
  <si>
    <t>(5) Diwi Consult International Albania</t>
  </si>
  <si>
    <t>Adresa :</t>
  </si>
  <si>
    <t>(6) _________________________________</t>
  </si>
  <si>
    <t>Qyteti/Komuna/Rrethi:</t>
  </si>
  <si>
    <t xml:space="preserve">  ___________________________________</t>
  </si>
  <si>
    <t>Numri Telefonit :</t>
  </si>
  <si>
    <t>(7) _________________________________</t>
  </si>
  <si>
    <t xml:space="preserve">Llogaritja   e  rezultatit </t>
  </si>
  <si>
    <t xml:space="preserve">   Te ardhurat dhe shpenzimet </t>
  </si>
  <si>
    <t xml:space="preserve">Te ushtrimit </t>
  </si>
  <si>
    <t xml:space="preserve">Tatimore </t>
  </si>
  <si>
    <t xml:space="preserve">(8/9)     Te  Ardhurat </t>
  </si>
  <si>
    <t xml:space="preserve">(10/11)  Shpenzimet </t>
  </si>
  <si>
    <t>(12)      Shpenzimet e pazbritshme</t>
  </si>
  <si>
    <t xml:space="preserve">    Rezultati </t>
  </si>
  <si>
    <t xml:space="preserve">(13/14)   Humbja </t>
  </si>
  <si>
    <t xml:space="preserve">(10/11)   Fitimi  </t>
  </si>
  <si>
    <t xml:space="preserve">(17)       Humbje mbartur </t>
  </si>
  <si>
    <t>(18)       Fitimi tatueshem neto (16-17)</t>
  </si>
  <si>
    <t xml:space="preserve">Llogaritja  e  tatim   fitimit </t>
  </si>
  <si>
    <t>(19)     Tatim fitimi me   10%</t>
  </si>
  <si>
    <t xml:space="preserve">(20)      Tatim fitimi me   perqindje te tjera </t>
  </si>
  <si>
    <t>(21)      Tatim fitimi (19+20)</t>
  </si>
  <si>
    <t>(22)      Tatim fitimi I shtyre</t>
  </si>
  <si>
    <t>(23)      Parapagime</t>
  </si>
  <si>
    <t>(24)      Kredi e mbartur nga periudha e meparshme</t>
  </si>
  <si>
    <t xml:space="preserve">(25)      Kerkese per rimbursim </t>
  </si>
  <si>
    <t xml:space="preserve">(26)      Tatim fitimi  I mbipaguar </t>
  </si>
  <si>
    <t xml:space="preserve">(27)      Tatim fitimi I detyrueshem per tu paguar </t>
  </si>
  <si>
    <t xml:space="preserve">(28)      Denime/Interesa  per vonesa </t>
  </si>
  <si>
    <t xml:space="preserve">(29)      TOTALI PER  TU PAGUAR </t>
  </si>
  <si>
    <t>________________________________________</t>
  </si>
  <si>
    <r>
      <t xml:space="preserve">Data dhe Firma e Personit te Tatueshem  - </t>
    </r>
    <r>
      <rPr>
        <b/>
        <sz val="6"/>
        <rFont val="Arial"/>
        <family val="2"/>
      </rPr>
      <t xml:space="preserve">Deklaroj nen pergjegjesine time qe infomacioni I mesiperm eshte I plote dhe I sakte </t>
    </r>
  </si>
  <si>
    <t>Leke</t>
  </si>
  <si>
    <t xml:space="preserve">PAGESA </t>
  </si>
  <si>
    <t xml:space="preserve">Xhirim </t>
  </si>
  <si>
    <t xml:space="preserve">SHUMA E PAGUAR </t>
  </si>
  <si>
    <t>Cek</t>
  </si>
  <si>
    <t xml:space="preserve">Te tjera </t>
  </si>
  <si>
    <r>
      <t>(2)</t>
    </r>
    <r>
      <rPr>
        <sz val="9"/>
        <rFont val="Arial"/>
        <family val="2"/>
      </rPr>
      <t xml:space="preserve">  Periudha  tatimore</t>
    </r>
  </si>
  <si>
    <r>
      <t>(1)</t>
    </r>
    <r>
      <rPr>
        <sz val="9"/>
        <rFont val="Arial"/>
        <family val="2"/>
      </rPr>
      <t xml:space="preserve"> Numri Serial</t>
    </r>
  </si>
  <si>
    <t xml:space="preserve">E reja </t>
  </si>
  <si>
    <t>Ndertesa</t>
  </si>
  <si>
    <t>Makineri</t>
  </si>
  <si>
    <t xml:space="preserve">Mjete </t>
  </si>
  <si>
    <t>Pajisje</t>
  </si>
  <si>
    <t xml:space="preserve">Pajisje </t>
  </si>
  <si>
    <t xml:space="preserve">Aktive </t>
  </si>
  <si>
    <t>Vlera Bruto</t>
  </si>
  <si>
    <t>e Paisje</t>
  </si>
  <si>
    <t>Transporti</t>
  </si>
  <si>
    <t>Elektronike</t>
  </si>
  <si>
    <t>Zyre</t>
  </si>
  <si>
    <t>ne process</t>
  </si>
  <si>
    <t>Shtesa</t>
  </si>
  <si>
    <t>Transferime</t>
  </si>
  <si>
    <t>Pakesime</t>
  </si>
  <si>
    <t>Amortizimi akumuluar</t>
  </si>
  <si>
    <t xml:space="preserve">Shtesa </t>
  </si>
  <si>
    <t xml:space="preserve">Vlera Neto </t>
  </si>
  <si>
    <t>(emer mbiemer, firme e vule)</t>
  </si>
  <si>
    <t>Monedha</t>
  </si>
  <si>
    <t>Perfaqesuesi i subjektit</t>
  </si>
  <si>
    <t>( _______________________________  )</t>
  </si>
  <si>
    <t>Bilanci vertetues per vitin ushtrimor te mbyllur me dt. 31.12.2010</t>
  </si>
  <si>
    <t>31 Dhjetor 2010</t>
  </si>
  <si>
    <t>Te drejta dhe detyrime ndaj ortakeve  DIWI Gjermani</t>
  </si>
  <si>
    <t>Grante affatgjata</t>
  </si>
  <si>
    <t>Shpenzime konsulence Te tjera</t>
  </si>
  <si>
    <t>Mirembajtje dhe riparime Te panjohura</t>
  </si>
  <si>
    <t>Shpenz. Kancelerie Te panjohura</t>
  </si>
  <si>
    <t>Shpenz. Leje per hyrje ne aeroport</t>
  </si>
  <si>
    <t>Amortizim i AQ afatgjate I panjohur</t>
  </si>
  <si>
    <t>ADJ</t>
  </si>
  <si>
    <t>Shpenzime  te panjohura Hoteli</t>
  </si>
  <si>
    <t>Llogari te pagueshme</t>
  </si>
  <si>
    <t>Shenime per Pasqyrat Financiare per periudhen e mbyllur me dt.</t>
  </si>
  <si>
    <t>TVSH per tu marre</t>
  </si>
  <si>
    <t>Azhorno informacionin qe mungon</t>
  </si>
  <si>
    <t>Llogari te pagueshme (furnitore)</t>
  </si>
  <si>
    <t>Furnitore</t>
  </si>
  <si>
    <t>Azhorno pershkrimin nese ka ndonj vecori specifike</t>
  </si>
  <si>
    <t>Detyrime tjera afat shkurter</t>
  </si>
  <si>
    <t>Te ardhura</t>
  </si>
  <si>
    <t>Te ardhura nga qerate</t>
  </si>
  <si>
    <t>Shitje 1</t>
  </si>
  <si>
    <t>Listo shitjet qe raportohen ne ne tvsh</t>
  </si>
  <si>
    <t>Shitje 2</t>
  </si>
  <si>
    <t>Shitje 3</t>
  </si>
  <si>
    <t>Rregullime:</t>
  </si>
  <si>
    <t>Bej rregullimet per te arritur tek shifra e FDP</t>
  </si>
  <si>
    <t>Totali i auto-faturimeve</t>
  </si>
  <si>
    <t>Shifra e afarizmit e rregulluar</t>
  </si>
  <si>
    <t>Totali i te ardhurave sipas FDP</t>
  </si>
  <si>
    <t>S'duhet te kete diference</t>
  </si>
  <si>
    <t>##</t>
  </si>
  <si>
    <t>Shpenzime per materiale</t>
  </si>
  <si>
    <t>Shpenzime materiale</t>
  </si>
  <si>
    <t xml:space="preserve">Perfaqeson vleren e materialeve te perdoruara per nevojat e biznesit. </t>
  </si>
  <si>
    <t>Azhorno tekstin e shenimit sipas rastit.hiq frazat qe nuk duhen.</t>
  </si>
  <si>
    <t>Shpenzime per personelin</t>
  </si>
  <si>
    <t>Paga</t>
  </si>
  <si>
    <t>Shperblime</t>
  </si>
  <si>
    <t>Sigurime shoerore dhe shendetesore</t>
  </si>
  <si>
    <t>Perfaqeson pagat per personelin e shoqerise per te cilat jane llogaritur dhe paguar sigurimet shoqerore dhe tatimi mbi te ardhurat personale.</t>
  </si>
  <si>
    <t>Shpenzime per nen-kontraktore</t>
  </si>
  <si>
    <t>zzzz</t>
  </si>
  <si>
    <t>Listo emrat e nenkontraktoreve</t>
  </si>
  <si>
    <t>ssss</t>
  </si>
  <si>
    <t>Perfaqeson ….</t>
  </si>
  <si>
    <t>Azhorno informacionin sipas rastit</t>
  </si>
  <si>
    <t>Shpenzime per sherbime profesionale</t>
  </si>
  <si>
    <t>Shpenzime per assitence ligjore</t>
  </si>
  <si>
    <t>Shenzime per sherbime financiare</t>
  </si>
  <si>
    <t>Shenzime per sherbime inxhinierike</t>
  </si>
  <si>
    <t>Te tjera sherbime profesionale</t>
  </si>
  <si>
    <t>Perfaqeson xxxxx si {___________},,,,</t>
  </si>
  <si>
    <t>Bej shenime vetem per shenzimet ligjore nese ka</t>
  </si>
  <si>
    <t>Shpenzime per qera</t>
  </si>
  <si>
    <t>Qera zyra</t>
  </si>
  <si>
    <t>Qera autovetura</t>
  </si>
  <si>
    <t>Bej komente sqaruese nese nevojitet, apo nese nuk del i qarte nga lista</t>
  </si>
  <si>
    <t>Udhetim dieta</t>
  </si>
  <si>
    <t>Shpenzime zyre</t>
  </si>
  <si>
    <t>Shpenzime 1</t>
  </si>
  <si>
    <t>Shpenzime 2</t>
  </si>
  <si>
    <t>Shpenzime (te ardhura) financiare</t>
  </si>
  <si>
    <t>Fitime nga kembimet valutore</t>
  </si>
  <si>
    <t>Te tjera te ardhura financiare</t>
  </si>
  <si>
    <t>Humbje nga kembime valutore</t>
  </si>
  <si>
    <t>Te tjera shpenzime financiare</t>
  </si>
  <si>
    <t>Shpenzime (te ardhura) financiare neto</t>
  </si>
  <si>
    <t>Shpenzime te tjera te aktivitetit</t>
  </si>
  <si>
    <t xml:space="preserve">Bej komente sqaruese nese nevojitet, per ndonje element te spikatur. </t>
  </si>
  <si>
    <t>Paragime te dhena</t>
  </si>
  <si>
    <t>Amortizimin i AAM</t>
  </si>
  <si>
    <t>Aprovoi</t>
  </si>
  <si>
    <t>Nga viti 2009</t>
  </si>
  <si>
    <t>Pozicioni me 31 Dhjetor 2010</t>
  </si>
  <si>
    <t>Emri i kompanise</t>
  </si>
  <si>
    <t>NIPT</t>
  </si>
  <si>
    <t xml:space="preserve">Perfaqeson vleren e llogarive te pagueshme ne daten e bilancit, te cilat jane te pagueshme ne periudhat e ardheshme. </t>
  </si>
  <si>
    <t>Overdraft bankar</t>
  </si>
  <si>
    <t>Hua bankare</t>
  </si>
  <si>
    <t>Shoqeria ka marveshje Overdraft me Banken {_______________} ne shumen {____________}; etj……
Kurse shuma e huave pefaqeson kestin afat shkurter te huase afat gjate ne shumen {_______________} si dhe hua bankare me nje afat shurter me Banken {__________} ne shumen {_______________} me nje interes vjetore {_________}. Shoqeria ka vene xxxxx Pasuri si kolateral per overdraftin dhe xxxxxx Pasuri per huane afat shkurter.</t>
  </si>
  <si>
    <t>xx</t>
  </si>
  <si>
    <t>Perfaqeson…..</t>
  </si>
  <si>
    <t>Hua afat gjate</t>
  </si>
  <si>
    <t>Te tjera detyrime afat gjate</t>
  </si>
  <si>
    <t>Kapitalet e veta</t>
  </si>
  <si>
    <t>Kapitali nenshkruar</t>
  </si>
  <si>
    <t>Rezerva</t>
  </si>
  <si>
    <t>Fitimi (humbje) e periudhes</t>
  </si>
  <si>
    <t>Fitimi (humbje) mbartur</t>
  </si>
  <si>
    <t>Te ardhura te periudhave te ardhme te 2009</t>
  </si>
  <si>
    <t>Te tjera rregullime  diferenca kursi per parapagimin</t>
  </si>
  <si>
    <t>Punime inxhinierike nga nenkontraktore</t>
  </si>
  <si>
    <t>Perfaqeson sherbime inxhineirike nga subjekte te trete.</t>
  </si>
  <si>
    <t>m)</t>
  </si>
  <si>
    <t>Transport</t>
  </si>
  <si>
    <t>Shpenzime Kancelerie</t>
  </si>
  <si>
    <t>Shpenzime noterizimi</t>
  </si>
  <si>
    <t>Shpenzime Leje per hyrje ne aeroport</t>
  </si>
  <si>
    <t>Shpenzime te ndryshme te panjohura</t>
  </si>
  <si>
    <t>31 Dhjetor 2011</t>
  </si>
  <si>
    <t>Shenime per Pasqyrat Financiare per periudhen e mbyllur me dt. 31.12.2011</t>
  </si>
  <si>
    <t>Pozicioni me 31 Dhjetor 2011</t>
  </si>
  <si>
    <t>Shitjet neto perfaqesojne 33,807,834 te cilat  perbejne shifren e afarizmit e cila rakordon me deklaraten tatimore te TVSH si me poshte:</t>
  </si>
  <si>
    <t>Huadhenie Afatshkurter Erdat Lura shpk</t>
  </si>
  <si>
    <t>Blerje /shpenzime te tjera panjohura</t>
  </si>
  <si>
    <t>Llogari/Kerkesa te arketushme afatgjata</t>
  </si>
  <si>
    <t>Shpenzimet per tu shperndar</t>
  </si>
  <si>
    <t>Blerja e aktiveve afatgjata materiale ne proces</t>
  </si>
  <si>
    <t>Detyrime te tjera  afat shkurter (ortaku)</t>
  </si>
  <si>
    <t>Shpenzime Asistenceteknike</t>
  </si>
  <si>
    <t>Trajtime te pergjitheshme</t>
  </si>
  <si>
    <t>Transferime,udhetim,diteta</t>
  </si>
  <si>
    <t xml:space="preserve">Studime dhe kerkime </t>
  </si>
  <si>
    <t>Shpenzime te Panjohura</t>
  </si>
  <si>
    <t>Fitimi I Tatueshem</t>
  </si>
  <si>
    <t>Parkim</t>
  </si>
  <si>
    <t>Transferime udhetime, dieta</t>
  </si>
  <si>
    <t>Mirmbajtje riparime</t>
  </si>
  <si>
    <t>Politika kontabel</t>
  </si>
  <si>
    <t xml:space="preserve">*Shoqeria per hartimin e pasqyrave financiare per periudhen 01/01/2010-31/12/2010 eshte mbeshtetur ne </t>
  </si>
  <si>
    <t>Standartet Kombetare te kontabilitetit te Shqiperise</t>
  </si>
  <si>
    <t>*Pasqyra e te Ardhurave e Shpenzimeve eshte sipas natyres dhe eshte hartuar sipas te drejtave dhe detyrimeve</t>
  </si>
  <si>
    <t>te konstatuara.(ne rastin tone jane me zero pasi shpenzimet i kemi kaluar ne shpenzime per tu shperndare)</t>
  </si>
  <si>
    <t>*Pasqyrat e fluksit te parase eshte paraqitur me metoden indirekte.\</t>
  </si>
  <si>
    <t>*Mjetet monetare ne arke dhe banke jane raportuar me vleren e drejte(te konvertuar me kursin e dt 31.12.2010</t>
  </si>
  <si>
    <t>te bankes se Shqiperise i cili ne ate date ka qene 1euro =  138.77 leke DHE 1 $=104.78 leke.</t>
  </si>
  <si>
    <t>*Kerkesat e tjera te arketueshme afat shkurtera jane paraqitur me vleren e tyre neto te realizueshme.</t>
  </si>
  <si>
    <t>*Detyrimet tatimore afat shkurtera jane paraqitur me vleren e tyre neto te realizueshme.</t>
  </si>
  <si>
    <t>*Kapitali aksionar eshte paraqitur me vleren kontabel te kuotave te kapitalit.</t>
  </si>
  <si>
    <t>*Fitimi -Humbja e vitit Financiar eshte e barabarte e raportuar ne pasqyren e te Ardhurave e shpenzimeve</t>
  </si>
  <si>
    <t>(qe ne rastin konkret eshte zero pasi skemi te te ardhurat dhe shpenzimet jane zero)</t>
  </si>
  <si>
    <t>Ref.</t>
  </si>
  <si>
    <t>S H E N I M E T          S P J E G U E S E</t>
  </si>
  <si>
    <t>Shënimet qe shpjegojnë zërat e ndryshëm të pasqyrave financiare</t>
  </si>
  <si>
    <t>A</t>
  </si>
  <si>
    <t>AKTIVET  AFAT SHKURTERA</t>
  </si>
  <si>
    <t>Aktivet  monetare</t>
  </si>
  <si>
    <t>Banka</t>
  </si>
  <si>
    <t>Nr</t>
  </si>
  <si>
    <t>Emri i Bankes</t>
  </si>
  <si>
    <t>Nr llogarise</t>
  </si>
  <si>
    <t>Vlera ne</t>
  </si>
  <si>
    <t xml:space="preserve">Kursi </t>
  </si>
  <si>
    <t>valute</t>
  </si>
  <si>
    <t>fund vitit</t>
  </si>
  <si>
    <t>leke</t>
  </si>
  <si>
    <t>Intesa Sanpaolo Bank</t>
  </si>
  <si>
    <t>$</t>
  </si>
  <si>
    <t>€</t>
  </si>
  <si>
    <t>Arka</t>
  </si>
  <si>
    <t>E M E R T I M I</t>
  </si>
  <si>
    <t>Arka ne Leke</t>
  </si>
  <si>
    <t>Arka ne Euro</t>
  </si>
  <si>
    <t>Arka ne Dollare</t>
  </si>
  <si>
    <t>Derivative dhe aktive te mbajtura per tregtim</t>
  </si>
  <si>
    <t>Shoqeria nuk ka derivative dhe aktive te mbajtura per tregtim</t>
  </si>
  <si>
    <t>Aktive te tjera financiare afatshkurtra</t>
  </si>
  <si>
    <t>(i)</t>
  </si>
  <si>
    <t>Llogari/Kerkesa te arketueshme</t>
  </si>
  <si>
    <t>(ii)</t>
  </si>
  <si>
    <t>Tvsh</t>
  </si>
  <si>
    <t>Tvsh e zbriteshme ne celje te vitit</t>
  </si>
  <si>
    <t>Tvsh e zbriteshme ne Blerje gjate vitit</t>
  </si>
  <si>
    <t>Tvsh e pagueshme ne shitje gjate vitit</t>
  </si>
  <si>
    <t>Tvsh e zbriteshme ne mbyllje te vitit</t>
  </si>
  <si>
    <t>tatim fitimi</t>
  </si>
  <si>
    <t xml:space="preserve">Tatim fitimi ne celje te vitit  </t>
  </si>
  <si>
    <t>Tatim fitimi gjate vitit (parapagimet)</t>
  </si>
  <si>
    <t xml:space="preserve">Tatim fitimi sipas aktivitetit </t>
  </si>
  <si>
    <t>Teprica e tatim fitimit</t>
  </si>
  <si>
    <t>Lendet e para</t>
  </si>
  <si>
    <t>njeia</t>
  </si>
  <si>
    <t>sasia</t>
  </si>
  <si>
    <t>cmimi</t>
  </si>
  <si>
    <t>vlefte</t>
  </si>
  <si>
    <t>Tuba te brinjezuar</t>
  </si>
  <si>
    <t>kg</t>
  </si>
  <si>
    <t>tuba cel me tegel spiral fl 1320.8x8mm</t>
  </si>
  <si>
    <t>tuba cel me tegel spiral fl 1320.8.x12.70mm</t>
  </si>
  <si>
    <t>tuba cel me tegel spiral fl 1016x7mm</t>
  </si>
  <si>
    <t>rota pvc</t>
  </si>
  <si>
    <t>cope</t>
  </si>
  <si>
    <t>akse celiku</t>
  </si>
  <si>
    <t>totali ne vlere monetare leke me 31.12.2010</t>
  </si>
  <si>
    <t>(v)</t>
  </si>
  <si>
    <t>Parapagesa per furnizime</t>
  </si>
  <si>
    <t>Parapagim per furnizim</t>
  </si>
  <si>
    <t>*Paradhenie sga per kossler</t>
  </si>
  <si>
    <t>*Paradhenie kossler</t>
  </si>
  <si>
    <t xml:space="preserve">*Parapagim Indar </t>
  </si>
  <si>
    <t>171000 euro</t>
  </si>
  <si>
    <t>*Parapagim 10% Eltech</t>
  </si>
  <si>
    <t xml:space="preserve">103000 euro </t>
  </si>
  <si>
    <t>*Paradhenie 2* 10%kossler</t>
  </si>
  <si>
    <t>9435    euro</t>
  </si>
  <si>
    <t>*Paradhenie 50% Iskra</t>
  </si>
  <si>
    <t>54150  euro</t>
  </si>
  <si>
    <t xml:space="preserve">*Paradhenie 10% konecranes </t>
  </si>
  <si>
    <t>5080   euro</t>
  </si>
  <si>
    <t>*Paradhenie  Martelo</t>
  </si>
  <si>
    <t>2180    euro</t>
  </si>
  <si>
    <t>*Paradhenie 30% Dass</t>
  </si>
  <si>
    <t>21638  euro</t>
  </si>
  <si>
    <t>Aktive biologjike afatshkurtra</t>
  </si>
  <si>
    <t xml:space="preserve">Nuk ka </t>
  </si>
  <si>
    <t>Aktive afatshkurtra te mbajtura per rishitje</t>
  </si>
  <si>
    <t>Shpenzime te shtyra</t>
  </si>
  <si>
    <t>Per mos pasqyrim me humbje te aktivitetit</t>
  </si>
  <si>
    <t>ne llogarine 486 jane per mbledhur gjithe shpenzimet si me poshte</t>
  </si>
  <si>
    <t>*Shpenzime te shtyra ne celje te vitit</t>
  </si>
  <si>
    <t>*Blerje/shpenzime te tjera</t>
  </si>
  <si>
    <t>*Taksa dhe tarifa vendore</t>
  </si>
  <si>
    <t>*Trajtime te pergjithshme</t>
  </si>
  <si>
    <t>*Sigurime</t>
  </si>
  <si>
    <t>*Te tjera</t>
  </si>
  <si>
    <t>*Sherbime bankare</t>
  </si>
  <si>
    <t>*Sistemim I paga dhe shperblime</t>
  </si>
  <si>
    <t>*Tatime te tjera</t>
  </si>
  <si>
    <t>*Sigurimet shoqerore dhe shendetsore</t>
  </si>
  <si>
    <t>*Gjoba dhe shperblime</t>
  </si>
  <si>
    <t>*Shpenzime per interesa</t>
  </si>
  <si>
    <t>*Amortizimi</t>
  </si>
  <si>
    <t>*Diferenca nga konvertimi</t>
  </si>
  <si>
    <t>Meqe subjekti qe nga viti 2009 dhe tani 2010 del me humbje,eshte ne fazen e investimit</t>
  </si>
  <si>
    <t>keto  shpenzime I kemi mbledhur  dhe i kemi deklaruar ne postin shpenzime per tu shperndare.</t>
  </si>
  <si>
    <t>ne kte menyre shuma e ketyre shpenzimeve do te shperndahet ne kohe kur subjekti te kete rezultat pozitiv.</t>
  </si>
  <si>
    <t>AKTIVET AFATGJATA</t>
  </si>
  <si>
    <t>Investimet  financiare afatgjata</t>
  </si>
  <si>
    <t>Keto pjesmarje perbehen si me poshte:</t>
  </si>
  <si>
    <t>(iv)</t>
  </si>
  <si>
    <t>Llogari/Kerkesa te arketueshme afatgjata</t>
  </si>
  <si>
    <t>Huadhenie Erdat Lura(pa interes)</t>
  </si>
  <si>
    <t>118000 euro</t>
  </si>
  <si>
    <t>Huamarje Erdat Lures</t>
  </si>
  <si>
    <r>
      <t>Lidhur me postin</t>
    </r>
    <r>
      <rPr>
        <b/>
        <sz val="10"/>
        <rFont val="Arial"/>
        <family val="2"/>
        <charset val="238"/>
      </rPr>
      <t xml:space="preserve"> huamarje Erdat Lures</t>
    </r>
    <r>
      <rPr>
        <sz val="10"/>
        <rFont val="Arial"/>
        <family val="2"/>
        <charset val="238"/>
      </rPr>
      <t xml:space="preserve">,jane mare para nga Erdat Lura per disa </t>
    </r>
  </si>
  <si>
    <t>veprime me arke nga Gjo Spa Power,</t>
  </si>
  <si>
    <t xml:space="preserve">Gjo-Spa Power, i  ka dhene borxh Erdat Lures, prandaj,ne  i kemi vendosur ne nje </t>
  </si>
  <si>
    <t>post detyrimimin per diference</t>
  </si>
  <si>
    <t>qe Erdat Lura i ka gjo-Spa Power.</t>
  </si>
  <si>
    <t>Aktive afatgjata materiale</t>
  </si>
  <si>
    <t>Analiza e posteve te amortizushme</t>
  </si>
  <si>
    <t>Inst. tek, mak paisje</t>
  </si>
  <si>
    <t>Paisje zyrash</t>
  </si>
  <si>
    <t>Paisje informatike</t>
  </si>
  <si>
    <t>Aktive te qendueshme</t>
  </si>
  <si>
    <t>Gjendja 31.12.09</t>
  </si>
  <si>
    <t>Shtesat per 2010</t>
  </si>
  <si>
    <t>Paksimet per 2010</t>
  </si>
  <si>
    <t>Gjendja 31.12.10</t>
  </si>
  <si>
    <t>Amortizimi I AQT-ve</t>
  </si>
  <si>
    <t>Vl. neto  31.12.10</t>
  </si>
  <si>
    <t>Ativet biologjike afatgjata</t>
  </si>
  <si>
    <t>Aktive afatgjata jo materiale</t>
  </si>
  <si>
    <t>Kapitali aksioner i pa paguar</t>
  </si>
  <si>
    <t>Aktive te tjera afatgjata</t>
  </si>
  <si>
    <t>Situacine (ne proces)ne fillim te vitit</t>
  </si>
  <si>
    <t>Situacine (ne proces)ne gjate vitit</t>
  </si>
  <si>
    <t>B</t>
  </si>
  <si>
    <t>PASIVET  AFATSHKURTRA</t>
  </si>
  <si>
    <t>Huamarjet</t>
  </si>
  <si>
    <t>Huat  dhe  parapagimet</t>
  </si>
  <si>
    <t>Te pagueshme ndaj furnitoreve</t>
  </si>
  <si>
    <t>Fation shpk</t>
  </si>
  <si>
    <t>newco imk pipe</t>
  </si>
  <si>
    <t>1364.4 euro</t>
  </si>
  <si>
    <t>celmani shpk</t>
  </si>
  <si>
    <t>lara srl</t>
  </si>
  <si>
    <t>542.5   euro</t>
  </si>
  <si>
    <t>Armemil</t>
  </si>
  <si>
    <t>Te pagueshme ndaj punonjesve</t>
  </si>
  <si>
    <t>&gt;</t>
  </si>
  <si>
    <t>Paga dhe shperblime</t>
  </si>
  <si>
    <t>Ne kete post eshte pagesa kundrejt administratorit te cilin nuk i kemi derdhur page</t>
  </si>
  <si>
    <t>(iii)</t>
  </si>
  <si>
    <t>Detyrimet tatimore</t>
  </si>
  <si>
    <t>Detyrime per Sigurime Shoq.Shend.</t>
  </si>
  <si>
    <t>Detyrime tatimore per TAP-in</t>
  </si>
  <si>
    <t>Detyrime tatimore per Tatim Fitimin</t>
  </si>
  <si>
    <t>Nuk ka</t>
  </si>
  <si>
    <t>Grantet dhe te ardhurat e shtyra</t>
  </si>
  <si>
    <t>PASIVET  AFATGJATA</t>
  </si>
  <si>
    <t>Huat  afatgjata</t>
  </si>
  <si>
    <t>Hua,bono dhe detyrime nga qeraja financiare</t>
  </si>
  <si>
    <t>Huamarje te tjera afatgjata</t>
  </si>
  <si>
    <t xml:space="preserve">KAPITALI </t>
  </si>
  <si>
    <t>Aksionet e pakices (PF te konsoliduara)</t>
  </si>
  <si>
    <t>Kapitali aksionereve te shoq.meme (PF te kons.)</t>
  </si>
  <si>
    <t xml:space="preserve">                        Kapital i paguar nga Inisiativa HESH</t>
  </si>
  <si>
    <t xml:space="preserve">                        Kapital i paguar nga SGA</t>
  </si>
  <si>
    <t xml:space="preserve">                        Kapital i paguar nga FATION SHPK</t>
  </si>
  <si>
    <t xml:space="preserve">                        Kapital i paguar nga ARMEMIL SHPK</t>
  </si>
  <si>
    <t xml:space="preserve">      </t>
  </si>
  <si>
    <t>Njesite ose aksionet e thesarit (Negative)</t>
  </si>
  <si>
    <t>Rezervat statutore</t>
  </si>
  <si>
    <t>Rezervat ligjore</t>
  </si>
  <si>
    <t>Rezervat e tjera</t>
  </si>
  <si>
    <t>Fitimet e pa shperndara</t>
  </si>
  <si>
    <t>Fitimi (Humbja) e vitit financiar</t>
  </si>
  <si>
    <t>●</t>
  </si>
  <si>
    <t>Fitimi i ushtrimit</t>
  </si>
  <si>
    <t>Shpenzime te pa zbriteshme</t>
  </si>
  <si>
    <t>Tatimi mbi fitimin</t>
  </si>
  <si>
    <t>C</t>
  </si>
  <si>
    <t>TE ARDHURAT DHE SHPENZIMET</t>
  </si>
  <si>
    <t>Shitjet neto</t>
  </si>
  <si>
    <t>Shitje produkte te gatshme</t>
  </si>
  <si>
    <t>Dorezim punime dhe sherbime</t>
  </si>
  <si>
    <t>Ndryshimet ne inventarin e produkteve te gateshme dhe prodhimit ne proces</t>
  </si>
  <si>
    <t>Ndryshim i gjendjes se produktit</t>
  </si>
  <si>
    <t>Materialet e konsumuara</t>
  </si>
  <si>
    <t>Blerje energji avull uje</t>
  </si>
  <si>
    <t>Blerje te pastokueshme</t>
  </si>
  <si>
    <t>Te tjera materiale</t>
  </si>
  <si>
    <t>Kosto e punes</t>
  </si>
  <si>
    <t>Paga personeli</t>
  </si>
  <si>
    <t>Sigurime shoqerore dhe shendetesore</t>
  </si>
  <si>
    <t>Shpenzime te tjera personeli</t>
  </si>
  <si>
    <t>Amortizimi dhe zhvleresimet</t>
  </si>
  <si>
    <t>Emertimi i AQT</t>
  </si>
  <si>
    <t>Gjendja me 31.12.2010</t>
  </si>
  <si>
    <t>Amortizimi i mbartur</t>
  </si>
  <si>
    <t>Vlera e mbetur e AQT-ve</t>
  </si>
  <si>
    <t>% e amortizimit Vjetor</t>
  </si>
  <si>
    <t>periudha mujore e amortizimit</t>
  </si>
  <si>
    <t>Shuma e amortizimit Vjetor</t>
  </si>
  <si>
    <t>Inst. Mak. Pajisje</t>
  </si>
  <si>
    <t>Autorveture</t>
  </si>
  <si>
    <t>Trajler kamioni</t>
  </si>
  <si>
    <t>Pajisje zyre</t>
  </si>
  <si>
    <t>Pajisje informatike</t>
  </si>
  <si>
    <t>Ka shpenzime, por eshte kontabilizuar ne 486 shpenzime te periudhave Ardhshme</t>
  </si>
  <si>
    <t>Shpenzime te tjera</t>
  </si>
  <si>
    <t>Mirembajtje riparime</t>
  </si>
  <si>
    <t>Prime te sigurimit</t>
  </si>
  <si>
    <t>Te tjera shpenzime</t>
  </si>
  <si>
    <t>Personel jashte ndermarrjes</t>
  </si>
  <si>
    <t>Transferime udhetime dieta</t>
  </si>
  <si>
    <t>Shpz. postare &amp; telekomunikacioni</t>
  </si>
  <si>
    <t>Shpz. transporti</t>
  </si>
  <si>
    <t>Shpz. bankare</t>
  </si>
  <si>
    <t>Te tjera tatime e taksa</t>
  </si>
  <si>
    <t>trajtime te pergjithshme</t>
  </si>
  <si>
    <t>Ka shpenzime dhe shpenzime te tjera, por jane kontabilizuar ne 486 shpenzime te periudhave Ardhshme</t>
  </si>
  <si>
    <t>Te ardhurat dhe shpenzimet financiare</t>
  </si>
  <si>
    <t>Te ardhura dhe shpenzime nga interesat</t>
  </si>
  <si>
    <t>Shpenzime interesi</t>
  </si>
  <si>
    <t>Te ardhura nga interesi</t>
  </si>
  <si>
    <t>Fitimet nga kursi i kembimit</t>
  </si>
  <si>
    <t>Fitime nga shkembimet valutore</t>
  </si>
  <si>
    <t>Fitimi/humbja neto e vitit financiar</t>
  </si>
  <si>
    <t>Shpenzime</t>
  </si>
  <si>
    <t xml:space="preserve">Rezultati </t>
  </si>
  <si>
    <t>Shpenzime te pazbritshme</t>
  </si>
  <si>
    <t>Tatim Fitimi</t>
  </si>
  <si>
    <t>Humbja Neto</t>
  </si>
  <si>
    <t>Shënime të tjera shpjegeuse</t>
  </si>
  <si>
    <t xml:space="preserve">Ngjarje te ndodhura pas dates se bilancit per te cilat behen rregullime apo ngjarje te </t>
  </si>
  <si>
    <t>ndodhura pas dates se bilancit per te cilat nuk behen rregulline  nuk ka.</t>
  </si>
  <si>
    <t>Gabime materiale te ndodhura ne periudhat kontabel te mepareshme te konstatuara gjate</t>
  </si>
  <si>
    <t>periudhes rraportuese dhe qe korigjim nuk ka.</t>
  </si>
  <si>
    <t>Per Drejtimin  e Njesise  Ekonomike</t>
  </si>
  <si>
    <t>(      Silvio Allamandi  )</t>
  </si>
  <si>
    <t xml:space="preserve">Nertesa </t>
  </si>
  <si>
    <t>Makineri dhe Paisje Pune</t>
  </si>
  <si>
    <t>Aktive Agatgjata Materiale</t>
  </si>
  <si>
    <t>Detyrime Afatshkurter</t>
  </si>
  <si>
    <t>.</t>
  </si>
  <si>
    <t>Perfshihet paga e adminstratorit e cila do te likujdohet ne vitin pasardhes.</t>
  </si>
  <si>
    <t>Kapitali Aksioner</t>
  </si>
  <si>
    <t>Ngjarje te ndodhura pas dates se bilancit per te cilat behen rregullime apo ngjarje te ndodhura pas dates se bilancit per te cilat nuk behen rregulline  nuk ka.Gabime materiale te ndodhura ne periudhat kontabel te mepareshme te konstatuara gjate periudhes rraportuese dhe qe korigjim nuk ka.</t>
  </si>
  <si>
    <t>31 Dhjetor 2012</t>
  </si>
  <si>
    <t>Pasqyra e Bilancit per vitin ushtrimor te mbyllur me dt.31.12.2012</t>
  </si>
  <si>
    <t>Pasqyra e te ardhurave dhe shpenzimeve per periudhen e mbyllur me dt. 31.12.2012</t>
  </si>
  <si>
    <t>Note</t>
  </si>
  <si>
    <t>Aktivet e mbajtur per tregtim</t>
  </si>
  <si>
    <t>Llogari kerkesa te Arketueshme (kliente)</t>
  </si>
  <si>
    <t>Llogari kerkesa te arketueshme tjera</t>
  </si>
  <si>
    <t>Instrumente te tjera borxhi  (Ortaku)</t>
  </si>
  <si>
    <t>Investime afatshkurter financiare</t>
  </si>
  <si>
    <t>Lendet e para e materiale ndihmese</t>
  </si>
  <si>
    <t>Prodhimi ne proces</t>
  </si>
  <si>
    <t>Mallra per rishitje</t>
  </si>
  <si>
    <t>Parapagesat per furnizime</t>
  </si>
  <si>
    <t>TOTALI I PASIVEVE</t>
  </si>
  <si>
    <t>Hidrocentrali</t>
  </si>
  <si>
    <t>Pasqyra e rezultatit tatimor per periudhen e mbyllur me dt. 31.12.2012</t>
  </si>
  <si>
    <t>Shpenzime jo te zbritshme</t>
  </si>
  <si>
    <t>Pasqyra e ndryshimeve ne kapital 2012</t>
  </si>
  <si>
    <t>Pozicioni me 31 Dhjetor 2012</t>
  </si>
  <si>
    <t>Shenime per Pasqyrat Financiare per periudhen e mbyllur me dt. 31.12.2012</t>
  </si>
  <si>
    <t>Huamarrje Emmequattro srl me interes</t>
  </si>
  <si>
    <t>Tatim Fitimi I Mbartur</t>
  </si>
  <si>
    <t>HidroBushtrica  Sh.p.k.</t>
  </si>
  <si>
    <t xml:space="preserve">Derdhje ortaku </t>
  </si>
  <si>
    <t>*sherbime bankare</t>
  </si>
  <si>
    <t>*shpenzime postare,telekomunikacioni</t>
  </si>
  <si>
    <t>*pagat dhe shperblime personeli</t>
  </si>
  <si>
    <t>*gjoba dhe shperblime,pagat e i.neziraj te pa dhena me banke</t>
  </si>
  <si>
    <t>*shepnzime per interesa</t>
  </si>
  <si>
    <t>*shpenzime te tjera</t>
  </si>
  <si>
    <t>*humbje nga kembimi valutor</t>
  </si>
  <si>
    <t>*shpenzime te shtyra ne celje te vitit</t>
  </si>
  <si>
    <t>*trajtime te pergjithshme</t>
  </si>
  <si>
    <t xml:space="preserve">Per te mos pasqyruar me humbje te subjektit ne llogarine 486 jane perfshire </t>
  </si>
  <si>
    <t>shpenzimet si me poshte:</t>
  </si>
  <si>
    <t>Detyrime te cilat I perkasin FDP se muajit  Dhjetor 2012  te cilat paguhen ne Janar 2013</t>
  </si>
  <si>
    <t xml:space="preserve">*shpenzime sigurie </t>
  </si>
  <si>
    <t>n)</t>
  </si>
  <si>
    <t>o)</t>
  </si>
  <si>
    <t>*sigurimet shoqerore dhe shendetsore</t>
  </si>
  <si>
    <t xml:space="preserve">                        Kapital i paguar nga INISIATIVE</t>
  </si>
  <si>
    <t>Nipt L07601201A</t>
  </si>
  <si>
    <t xml:space="preserve">Mjetet monetare </t>
  </si>
  <si>
    <t>Mjetet monetare detajohen si me poshte:</t>
  </si>
  <si>
    <t>Mjete monetare</t>
  </si>
  <si>
    <t>Intesa SanPaolo Bank – Leke</t>
  </si>
  <si>
    <t>Intesa SanPaolo Bank – Euro</t>
  </si>
  <si>
    <t>Arka -Leke</t>
  </si>
  <si>
    <t>Kerkesa te tjera te arketueshme</t>
  </si>
  <si>
    <t>Kerkesa te tjera  te arketueshme paraqiten si vijon:</t>
  </si>
  <si>
    <t>Tatim mbi Fitimin</t>
  </si>
  <si>
    <t>Subjekti eshte ne faze investimi qe nga viti 2009 e deri ne fund te periudhes ushtrimore te viti 2012,per kete arsye ai do te dale me humbje.Keshtu qe zerat e shpenzimeve me lart jane mbledhur ne nje ze te vetem ne ate te shpenzimeve te periudhavve te ardhshme,konkretisht llogaria 486.Keto shpenzime te perfshira ne kete llogari do te shperndahen ne momentin kur rezultati i vitit ushtrimor te subjektit te jete pozitiv.</t>
  </si>
  <si>
    <t>Analiza e ketij zeri paraqitet si me poshte :</t>
  </si>
  <si>
    <t>Huamarrje afatgjate Inisiativa Hidroelektrike Shqiptare me interes</t>
  </si>
  <si>
    <t>Perfaqeson vleren e parave ne arke dhe ne banke. Vlerat ne monedha te huaja jane rivlersuar me kursin e kembimit te Bankes se Shqiperise ne daten e mbylljes se Bilancit. Euro = 139.59 Lek dhe USD= 105.85 Lek</t>
  </si>
  <si>
    <t>Aksione thesari</t>
  </si>
</sst>
</file>

<file path=xl/styles.xml><?xml version="1.0" encoding="utf-8"?>
<styleSheet xmlns="http://schemas.openxmlformats.org/spreadsheetml/2006/main">
  <numFmts count="16">
    <numFmt numFmtId="41" formatCode="_(* #,##0_);_(* \(#,##0\);_(* &quot;-&quot;_);_(@_)"/>
    <numFmt numFmtId="44" formatCode="_(&quot;$&quot;* #,##0.00_);_(&quot;$&quot;* \(#,##0.00\);_(&quot;$&quot;* &quot;-&quot;??_);_(@_)"/>
    <numFmt numFmtId="43" formatCode="_(* #,##0.00_);_(* \(#,##0.00\);_(* &quot;-&quot;??_);_(@_)"/>
    <numFmt numFmtId="164" formatCode="_(* #,##0_);_(* \(#,##0\);_(* &quot;-&quot;??_);_(@_)"/>
    <numFmt numFmtId="165" formatCode="_-* #,##0.00\ &quot;€&quot;_-;\-* #,##0.00\ &quot;€&quot;_-;_-* &quot;-&quot;??\ &quot;€&quot;_-;_-@_-"/>
    <numFmt numFmtId="166" formatCode="[$-409]mmm\-yy;@"/>
    <numFmt numFmtId="167" formatCode="#,##0.0_);\(#,##0.0\)"/>
    <numFmt numFmtId="168" formatCode="0.0%"/>
    <numFmt numFmtId="169" formatCode="_(* #,##0.0_);_(* \(#,##0.0\);_(* &quot;-&quot;??_);_(@_)"/>
    <numFmt numFmtId="170" formatCode="#,##0.000000000000000000"/>
    <numFmt numFmtId="171" formatCode="#,##0.000000000_);\(#,##0.000000000\)"/>
    <numFmt numFmtId="172" formatCode="#,##0.000000000000000"/>
    <numFmt numFmtId="173" formatCode="0_);\(0\)"/>
    <numFmt numFmtId="174" formatCode="00000"/>
    <numFmt numFmtId="175" formatCode="#,##0.00\ [$€-1];[Red]\-#,##0.00\ [$€-1]"/>
    <numFmt numFmtId="176" formatCode="_-* #,##0_-;\-* #,##0_-;_-* &quot;-&quot;??_-;_-@_-"/>
  </numFmts>
  <fonts count="132">
    <font>
      <sz val="9"/>
      <name val="Tahoma"/>
    </font>
    <font>
      <sz val="12"/>
      <color indexed="8"/>
      <name val="Garamond"/>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ahoma"/>
      <family val="2"/>
    </font>
    <font>
      <sz val="9"/>
      <name val="Tahoma"/>
      <family val="2"/>
    </font>
    <font>
      <sz val="10"/>
      <name val="Palatino Linotype"/>
      <family val="1"/>
    </font>
    <font>
      <sz val="12"/>
      <name val="Tms Rmn"/>
      <charset val="161"/>
    </font>
    <font>
      <sz val="12"/>
      <name val="Arial CE"/>
      <charset val="238"/>
    </font>
    <font>
      <sz val="9"/>
      <name val="Tahoma"/>
      <family val="2"/>
    </font>
    <font>
      <sz val="11"/>
      <name val="Arial"/>
      <family val="2"/>
      <charset val="178"/>
    </font>
    <font>
      <b/>
      <sz val="10"/>
      <name val="Arial"/>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5"/>
      <color indexed="56"/>
      <name val="Arial"/>
      <family val="2"/>
    </font>
    <font>
      <b/>
      <sz val="13"/>
      <color indexed="56"/>
      <name val="Arial"/>
      <family val="2"/>
    </font>
    <font>
      <b/>
      <sz val="11"/>
      <color indexed="56"/>
      <name val="Arial"/>
      <family val="2"/>
    </font>
    <font>
      <b/>
      <sz val="10"/>
      <color indexed="9"/>
      <name val="Arial"/>
      <family val="2"/>
    </font>
    <font>
      <sz val="10"/>
      <name val="Helv"/>
    </font>
    <font>
      <sz val="10"/>
      <color indexed="8"/>
      <name val="MS Sans Serif"/>
      <family val="2"/>
    </font>
    <font>
      <u/>
      <sz val="12"/>
      <name val="Arial"/>
      <family val="2"/>
    </font>
    <font>
      <sz val="12"/>
      <name val="Arial"/>
      <family val="2"/>
    </font>
    <font>
      <b/>
      <i/>
      <sz val="10"/>
      <name val="Arial"/>
      <family val="2"/>
    </font>
    <font>
      <b/>
      <sz val="11"/>
      <name val="Arial"/>
      <family val="2"/>
    </font>
    <font>
      <i/>
      <sz val="10"/>
      <name val="Arial"/>
      <family val="2"/>
    </font>
    <font>
      <b/>
      <sz val="10"/>
      <color indexed="8"/>
      <name val="Arial"/>
      <family val="2"/>
    </font>
    <font>
      <b/>
      <sz val="14"/>
      <name val="Arial"/>
      <family val="2"/>
    </font>
    <font>
      <sz val="9"/>
      <name val="Arial"/>
      <family val="2"/>
    </font>
    <font>
      <u/>
      <sz val="10"/>
      <name val="Arial"/>
      <family val="2"/>
    </font>
    <font>
      <b/>
      <i/>
      <sz val="9"/>
      <name val="Arial"/>
      <family val="2"/>
    </font>
    <font>
      <b/>
      <sz val="9"/>
      <name val="Arial"/>
      <family val="2"/>
    </font>
    <font>
      <b/>
      <sz val="6"/>
      <name val="Arial"/>
      <family val="2"/>
    </font>
    <font>
      <sz val="12"/>
      <name val="Times New Roman"/>
      <family val="1"/>
    </font>
    <font>
      <sz val="11"/>
      <color indexed="9"/>
      <name val="Arial"/>
      <family val="2"/>
    </font>
    <font>
      <b/>
      <sz val="10"/>
      <name val="Times New Roman"/>
      <family val="1"/>
    </font>
    <font>
      <sz val="8"/>
      <color indexed="81"/>
      <name val="Tahoma"/>
      <family val="2"/>
    </font>
    <font>
      <b/>
      <sz val="8"/>
      <color indexed="81"/>
      <name val="Tahoma"/>
      <family val="2"/>
    </font>
    <font>
      <b/>
      <sz val="14"/>
      <name val="Palatino Linotype"/>
      <family val="1"/>
    </font>
    <font>
      <b/>
      <sz val="12"/>
      <name val="Palatino Linotype"/>
      <family val="1"/>
    </font>
    <font>
      <sz val="11"/>
      <color indexed="8"/>
      <name val="Calibri"/>
      <family val="2"/>
    </font>
    <font>
      <sz val="10"/>
      <color indexed="8"/>
      <name val="Arial"/>
      <family val="2"/>
    </font>
    <font>
      <sz val="10"/>
      <color indexed="10"/>
      <name val="Arial"/>
      <family val="2"/>
    </font>
    <font>
      <b/>
      <sz val="10"/>
      <color indexed="8"/>
      <name val="Arial"/>
      <family val="2"/>
    </font>
    <font>
      <b/>
      <u val="singleAccounting"/>
      <sz val="10"/>
      <color indexed="8"/>
      <name val="Arial"/>
      <family val="2"/>
    </font>
    <font>
      <b/>
      <sz val="10"/>
      <name val="Arial"/>
      <family val="2"/>
      <charset val="238"/>
    </font>
    <font>
      <sz val="10"/>
      <name val="Arial"/>
      <family val="2"/>
      <charset val="238"/>
    </font>
    <font>
      <b/>
      <u/>
      <sz val="14"/>
      <name val="Arial"/>
      <family val="2"/>
    </font>
    <font>
      <b/>
      <u/>
      <sz val="12"/>
      <name val="Arial"/>
      <family val="2"/>
    </font>
    <font>
      <b/>
      <u/>
      <sz val="10"/>
      <name val="Arial"/>
      <family val="2"/>
    </font>
    <font>
      <b/>
      <sz val="10"/>
      <color indexed="10"/>
      <name val="Arial"/>
      <family val="2"/>
      <charset val="238"/>
    </font>
    <font>
      <sz val="10"/>
      <name val="Arial"/>
      <family val="2"/>
      <charset val="238"/>
    </font>
    <font>
      <b/>
      <u/>
      <sz val="10"/>
      <name val="Arial"/>
      <family val="2"/>
      <charset val="238"/>
    </font>
    <font>
      <sz val="8"/>
      <name val="Arial"/>
      <family val="2"/>
      <charset val="238"/>
    </font>
    <font>
      <sz val="10"/>
      <color indexed="10"/>
      <name val="Arial"/>
      <family val="2"/>
      <charset val="238"/>
    </font>
    <font>
      <i/>
      <sz val="10"/>
      <name val="Arial"/>
      <family val="2"/>
      <charset val="238"/>
    </font>
    <font>
      <b/>
      <i/>
      <sz val="10"/>
      <name val="Arial"/>
      <family val="2"/>
      <charset val="238"/>
    </font>
    <font>
      <b/>
      <sz val="10"/>
      <color indexed="8"/>
      <name val="Arial"/>
      <family val="2"/>
      <charset val="238"/>
    </font>
    <font>
      <sz val="10"/>
      <color indexed="8"/>
      <name val="Arial"/>
      <family val="2"/>
      <charset val="238"/>
    </font>
    <font>
      <b/>
      <sz val="8"/>
      <name val="Arial"/>
      <family val="2"/>
    </font>
    <font>
      <b/>
      <u/>
      <sz val="8"/>
      <name val="Arial"/>
      <family val="2"/>
      <charset val="238"/>
    </font>
    <font>
      <sz val="8"/>
      <name val="Arial"/>
      <family val="2"/>
    </font>
    <font>
      <sz val="5"/>
      <name val="Arial"/>
      <family val="2"/>
      <charset val="238"/>
    </font>
    <font>
      <b/>
      <i/>
      <u/>
      <sz val="10"/>
      <name val="Arial"/>
      <family val="2"/>
    </font>
    <font>
      <sz val="8"/>
      <name val="Tahoma"/>
      <family val="2"/>
      <charset val="238"/>
    </font>
    <font>
      <sz val="11"/>
      <color theme="1"/>
      <name val="Calibri"/>
      <family val="2"/>
      <scheme val="minor"/>
    </font>
    <font>
      <sz val="12"/>
      <color theme="1"/>
      <name val="Garamond"/>
      <family val="2"/>
    </font>
    <font>
      <sz val="12"/>
      <color theme="0"/>
      <name val="Garamond"/>
      <family val="2"/>
    </font>
    <font>
      <sz val="11"/>
      <color theme="0"/>
      <name val="Calibri"/>
      <family val="2"/>
      <scheme val="minor"/>
    </font>
    <font>
      <sz val="12"/>
      <color rgb="FF9C0006"/>
      <name val="Garamond"/>
      <family val="2"/>
    </font>
    <font>
      <b/>
      <sz val="11"/>
      <color rgb="FFFA7D00"/>
      <name val="Calibri"/>
      <family val="2"/>
      <scheme val="minor"/>
    </font>
    <font>
      <b/>
      <sz val="12"/>
      <color rgb="FFFA7D00"/>
      <name val="Garamond"/>
      <family val="2"/>
    </font>
    <font>
      <b/>
      <sz val="11"/>
      <color theme="0"/>
      <name val="Calibri"/>
      <family val="2"/>
      <scheme val="minor"/>
    </font>
    <font>
      <b/>
      <sz val="12"/>
      <color theme="0"/>
      <name val="Garamond"/>
      <family val="2"/>
    </font>
    <font>
      <i/>
      <sz val="12"/>
      <color rgb="FF7F7F7F"/>
      <name val="Garamond"/>
      <family val="2"/>
    </font>
    <font>
      <sz val="12"/>
      <color rgb="FF006100"/>
      <name val="Garamond"/>
      <family val="2"/>
    </font>
    <font>
      <b/>
      <sz val="15"/>
      <color theme="3"/>
      <name val="Garamond"/>
      <family val="2"/>
    </font>
    <font>
      <b/>
      <sz val="13"/>
      <color theme="3"/>
      <name val="Garamond"/>
      <family val="2"/>
    </font>
    <font>
      <b/>
      <sz val="11"/>
      <color theme="3"/>
      <name val="Garamond"/>
      <family val="2"/>
    </font>
    <font>
      <sz val="11"/>
      <color rgb="FF3F3F76"/>
      <name val="Calibri"/>
      <family val="2"/>
      <scheme val="minor"/>
    </font>
    <font>
      <sz val="12"/>
      <color rgb="FF3F3F76"/>
      <name val="Garamond"/>
      <family val="2"/>
    </font>
    <font>
      <sz val="12"/>
      <color rgb="FFFA7D00"/>
      <name val="Garamond"/>
      <family val="2"/>
    </font>
    <font>
      <sz val="12"/>
      <color rgb="FF9C6500"/>
      <name val="Garamond"/>
      <family val="2"/>
    </font>
    <font>
      <b/>
      <sz val="12"/>
      <color rgb="FF3F3F3F"/>
      <name val="Garamond"/>
      <family val="2"/>
    </font>
    <font>
      <b/>
      <sz val="18"/>
      <color theme="3"/>
      <name val="Cambria"/>
      <family val="2"/>
      <scheme val="major"/>
    </font>
    <font>
      <b/>
      <sz val="12"/>
      <color theme="1"/>
      <name val="Garamond"/>
      <family val="2"/>
    </font>
    <font>
      <sz val="12"/>
      <color rgb="FFFF0000"/>
      <name val="Garamond"/>
      <family val="2"/>
    </font>
    <font>
      <sz val="10"/>
      <name val="Verdana"/>
      <family val="2"/>
    </font>
    <font>
      <b/>
      <sz val="10"/>
      <name val="Verdana"/>
      <family val="2"/>
    </font>
    <font>
      <sz val="9"/>
      <name val="Verdana"/>
      <family val="2"/>
    </font>
    <font>
      <sz val="10"/>
      <name val="Times New Roman"/>
      <family val="1"/>
    </font>
    <font>
      <b/>
      <sz val="12"/>
      <name val="Times New Roman"/>
      <family val="1"/>
    </font>
    <font>
      <i/>
      <sz val="12"/>
      <name val="Times New Roman"/>
      <family val="1"/>
    </font>
    <font>
      <sz val="12"/>
      <color indexed="8"/>
      <name val="Times New Roman"/>
      <family val="1"/>
    </font>
    <font>
      <b/>
      <sz val="12"/>
      <color rgb="FFFF0000"/>
      <name val="Times New Roman"/>
      <family val="1"/>
    </font>
    <font>
      <sz val="12"/>
      <name val="Verdana"/>
      <family val="2"/>
    </font>
    <font>
      <b/>
      <sz val="12"/>
      <name val="Verdana"/>
      <family val="2"/>
    </font>
    <font>
      <sz val="12"/>
      <color rgb="FF000000"/>
      <name val="Times New Roman"/>
      <family val="1"/>
    </font>
    <font>
      <b/>
      <sz val="12"/>
      <color rgb="FF000000"/>
      <name val="Times New Roman"/>
      <family val="1"/>
    </font>
    <font>
      <b/>
      <sz val="12"/>
      <color indexed="8"/>
      <name val="Times New Roman"/>
      <family val="1"/>
    </font>
    <font>
      <sz val="12"/>
      <color theme="1"/>
      <name val="Times New Roman"/>
      <family val="1"/>
    </font>
    <font>
      <b/>
      <sz val="12"/>
      <color theme="1"/>
      <name val="Times New Roman"/>
      <family val="1"/>
    </font>
    <font>
      <sz val="12"/>
      <color theme="1"/>
      <name val="Verdana"/>
      <family val="2"/>
    </font>
    <font>
      <b/>
      <u/>
      <sz val="12"/>
      <name val="Times New Roman"/>
      <family val="1"/>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43"/>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9">
    <xf numFmtId="166" fontId="0" fillId="0" borderId="0" applyBorder="0" applyProtection="0">
      <alignment horizontal="left" vertical="top" wrapText="1"/>
      <protection locked="0"/>
    </xf>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166" fontId="5" fillId="2"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4"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166" fontId="5" fillId="3"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4"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0" fontId="93" fillId="31" borderId="0" applyNumberFormat="0" applyBorder="0" applyAlignment="0" applyProtection="0"/>
    <xf numFmtId="166" fontId="5" fillId="4"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166" fontId="5" fillId="5"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4"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166" fontId="5" fillId="6"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4"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0" fontId="93" fillId="34" borderId="0" applyNumberFormat="0" applyBorder="0" applyAlignment="0" applyProtection="0"/>
    <xf numFmtId="166" fontId="5" fillId="7"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4"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93" fillId="35"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166" fontId="5" fillId="10"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4"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166" fontId="5" fillId="8"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4"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166" fontId="5" fillId="11"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4"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66" fontId="5" fillId="5"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4"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0" fontId="93" fillId="39" borderId="0" applyNumberFormat="0" applyBorder="0" applyAlignment="0" applyProtection="0"/>
    <xf numFmtId="166" fontId="5" fillId="1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4"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166" fontId="5" fillId="12"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4"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33" fillId="1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166" fontId="6" fillId="15" borderId="0" applyNumberFormat="0" applyBorder="0" applyAlignment="0" applyProtection="0"/>
    <xf numFmtId="0" fontId="95" fillId="42" borderId="0" applyNumberFormat="0" applyBorder="0" applyAlignment="0" applyProtection="0"/>
    <xf numFmtId="166" fontId="6" fillId="8" borderId="0" applyNumberFormat="0" applyBorder="0" applyAlignment="0" applyProtection="0"/>
    <xf numFmtId="0" fontId="95" fillId="43" borderId="0" applyNumberFormat="0" applyBorder="0" applyAlignment="0" applyProtection="0"/>
    <xf numFmtId="166" fontId="6" fillId="11" borderId="0" applyNumberFormat="0" applyBorder="0" applyAlignment="0" applyProtection="0"/>
    <xf numFmtId="0" fontId="95" fillId="44" borderId="0" applyNumberFormat="0" applyBorder="0" applyAlignment="0" applyProtection="0"/>
    <xf numFmtId="166" fontId="6" fillId="16" borderId="0" applyNumberFormat="0" applyBorder="0" applyAlignment="0" applyProtection="0"/>
    <xf numFmtId="166" fontId="96" fillId="45" borderId="0" applyNumberFormat="0" applyBorder="0" applyAlignment="0" applyProtection="0"/>
    <xf numFmtId="0" fontId="95" fillId="45" borderId="0" applyNumberFormat="0" applyBorder="0" applyAlignment="0" applyProtection="0"/>
    <xf numFmtId="168" fontId="6" fillId="16" borderId="0" applyNumberFormat="0" applyBorder="0" applyAlignment="0" applyProtection="0"/>
    <xf numFmtId="0" fontId="96" fillId="45" borderId="0" applyNumberFormat="0" applyBorder="0" applyAlignment="0" applyProtection="0"/>
    <xf numFmtId="166" fontId="6" fillId="17" borderId="0" applyNumberFormat="0" applyBorder="0" applyAlignment="0" applyProtection="0"/>
    <xf numFmtId="0" fontId="95" fillId="46" borderId="0" applyNumberFormat="0" applyBorder="0" applyAlignment="0" applyProtection="0"/>
    <xf numFmtId="166" fontId="6" fillId="18" borderId="0" applyNumberFormat="0" applyBorder="0" applyAlignment="0" applyProtection="0"/>
    <xf numFmtId="0" fontId="95" fillId="47" borderId="0" applyNumberFormat="0" applyBorder="0" applyAlignment="0" applyProtection="0"/>
    <xf numFmtId="166" fontId="6" fillId="19" borderId="0" applyNumberFormat="0" applyBorder="0" applyAlignment="0" applyProtection="0"/>
    <xf numFmtId="0" fontId="95" fillId="48" borderId="0" applyNumberFormat="0" applyBorder="0" applyAlignment="0" applyProtection="0"/>
    <xf numFmtId="0" fontId="96" fillId="48" borderId="0" applyNumberFormat="0" applyBorder="0" applyAlignment="0" applyProtection="0"/>
    <xf numFmtId="166" fontId="6" fillId="20" borderId="0" applyNumberFormat="0" applyBorder="0" applyAlignment="0" applyProtection="0"/>
    <xf numFmtId="166" fontId="96" fillId="49" borderId="0" applyNumberFormat="0" applyBorder="0" applyAlignment="0" applyProtection="0"/>
    <xf numFmtId="0" fontId="95" fillId="49" borderId="0" applyNumberFormat="0" applyBorder="0" applyAlignment="0" applyProtection="0"/>
    <xf numFmtId="0" fontId="96" fillId="49" borderId="0" applyNumberFormat="0" applyBorder="0" applyAlignment="0" applyProtection="0"/>
    <xf numFmtId="166" fontId="6" fillId="21" borderId="0" applyNumberFormat="0" applyBorder="0" applyAlignment="0" applyProtection="0"/>
    <xf numFmtId="0" fontId="95" fillId="50" borderId="0" applyNumberFormat="0" applyBorder="0" applyAlignment="0" applyProtection="0"/>
    <xf numFmtId="166" fontId="6" fillId="16" borderId="0" applyNumberFormat="0" applyBorder="0" applyAlignment="0" applyProtection="0"/>
    <xf numFmtId="166" fontId="96" fillId="51" borderId="0" applyNumberFormat="0" applyBorder="0" applyAlignment="0" applyProtection="0"/>
    <xf numFmtId="0" fontId="95" fillId="51" borderId="0" applyNumberFormat="0" applyBorder="0" applyAlignment="0" applyProtection="0"/>
    <xf numFmtId="166" fontId="6" fillId="17" borderId="0" applyNumberFormat="0" applyBorder="0" applyAlignment="0" applyProtection="0"/>
    <xf numFmtId="0" fontId="95" fillId="52" borderId="0" applyNumberFormat="0" applyBorder="0" applyAlignment="0" applyProtection="0"/>
    <xf numFmtId="166" fontId="6" fillId="22" borderId="0" applyNumberFormat="0" applyBorder="0" applyAlignment="0" applyProtection="0"/>
    <xf numFmtId="0" fontId="95" fillId="53" borderId="0" applyNumberFormat="0" applyBorder="0" applyAlignment="0" applyProtection="0"/>
    <xf numFmtId="0" fontId="34" fillId="0" borderId="0" applyNumberFormat="0" applyFill="0" applyBorder="0" applyAlignment="0" applyProtection="0"/>
    <xf numFmtId="166" fontId="7" fillId="3" borderId="0" applyNumberFormat="0" applyBorder="0" applyAlignment="0" applyProtection="0"/>
    <xf numFmtId="0" fontId="97" fillId="54" borderId="0" applyNumberFormat="0" applyBorder="0" applyAlignment="0" applyProtection="0"/>
    <xf numFmtId="0" fontId="35" fillId="13" borderId="1" applyNumberFormat="0" applyAlignment="0" applyProtection="0"/>
    <xf numFmtId="166" fontId="8" fillId="13" borderId="1" applyNumberFormat="0" applyAlignment="0" applyProtection="0"/>
    <xf numFmtId="166" fontId="98" fillId="55" borderId="73" applyNumberFormat="0" applyAlignment="0" applyProtection="0"/>
    <xf numFmtId="0" fontId="99" fillId="55" borderId="73" applyNumberFormat="0" applyAlignment="0" applyProtection="0"/>
    <xf numFmtId="0" fontId="36" fillId="0" borderId="2" applyNumberFormat="0" applyFill="0" applyAlignment="0" applyProtection="0"/>
    <xf numFmtId="166" fontId="9" fillId="23" borderId="3" applyNumberFormat="0" applyAlignment="0" applyProtection="0"/>
    <xf numFmtId="166" fontId="100" fillId="56" borderId="74" applyNumberFormat="0" applyAlignment="0" applyProtection="0"/>
    <xf numFmtId="0" fontId="100" fillId="56" borderId="74" applyNumberFormat="0" applyAlignment="0" applyProtection="0"/>
    <xf numFmtId="0" fontId="101" fillId="56" borderId="74" applyNumberFormat="0" applyAlignment="0" applyProtection="0"/>
    <xf numFmtId="166" fontId="25" fillId="0" borderId="0" applyBorder="0" applyProtection="0">
      <alignment horizontal="left" vertical="top" wrapText="1"/>
      <protection locked="0"/>
    </xf>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43" fontId="10" fillId="0" borderId="0" applyFont="0" applyFill="0" applyBorder="0" applyAlignment="0" applyProtection="0"/>
    <xf numFmtId="166" fontId="29" fillId="0" borderId="0" applyBorder="0" applyProtection="0">
      <alignment horizontal="left" vertical="top" wrapText="1"/>
      <protection locked="0"/>
    </xf>
    <xf numFmtId="166" fontId="24" fillId="0" borderId="0" applyBorder="0" applyProtection="0">
      <alignment horizontal="left" vertical="top" wrapText="1"/>
      <protection locked="0"/>
    </xf>
    <xf numFmtId="164" fontId="24" fillId="0" borderId="0" applyBorder="0" applyProtection="0">
      <alignment horizontal="left" vertical="top" wrapText="1"/>
      <protection locked="0"/>
    </xf>
    <xf numFmtId="43" fontId="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68" fillId="0" borderId="0" applyFont="0" applyFill="0" applyBorder="0" applyAlignment="0" applyProtection="0"/>
    <xf numFmtId="166" fontId="24" fillId="0" borderId="0" applyBorder="0" applyProtection="0">
      <alignment horizontal="left" vertical="top" wrapText="1"/>
      <protection locked="0"/>
    </xf>
    <xf numFmtId="166" fontId="24" fillId="0" borderId="0" applyBorder="0" applyProtection="0">
      <alignment horizontal="left" vertical="top" wrapText="1"/>
      <protection locked="0"/>
    </xf>
    <xf numFmtId="166" fontId="24" fillId="0" borderId="0" applyBorder="0" applyProtection="0">
      <alignment horizontal="left" vertical="top" wrapText="1"/>
      <protection locked="0"/>
    </xf>
    <xf numFmtId="166" fontId="24" fillId="0" borderId="0" applyBorder="0" applyProtection="0">
      <alignment horizontal="left" vertical="top" wrapText="1"/>
      <protection locked="0"/>
    </xf>
    <xf numFmtId="43" fontId="10" fillId="0" borderId="0" applyFont="0" applyFill="0" applyBorder="0" applyAlignment="0" applyProtection="0"/>
    <xf numFmtId="43" fontId="10" fillId="0" borderId="0" applyFont="0" applyFill="0" applyBorder="0" applyAlignment="0" applyProtection="0"/>
    <xf numFmtId="0" fontId="10" fillId="9" borderId="4" applyNumberFormat="0" applyFont="0" applyAlignment="0" applyProtection="0"/>
    <xf numFmtId="44" fontId="24" fillId="0" borderId="0" applyFont="0" applyFill="0" applyBorder="0" applyAlignment="0" applyProtection="0"/>
    <xf numFmtId="166" fontId="27" fillId="0" borderId="0" applyNumberFormat="0" applyFill="0" applyBorder="0" applyAlignment="0" applyProtection="0"/>
    <xf numFmtId="0" fontId="37" fillId="7" borderId="1" applyNumberFormat="0" applyAlignment="0" applyProtection="0"/>
    <xf numFmtId="165" fontId="26" fillId="0" borderId="0" applyFont="0" applyFill="0" applyBorder="0" applyAlignment="0" applyProtection="0"/>
    <xf numFmtId="166" fontId="11" fillId="0" borderId="0" applyNumberFormat="0" applyFill="0" applyBorder="0" applyAlignment="0" applyProtection="0"/>
    <xf numFmtId="0" fontId="102" fillId="0" borderId="0" applyNumberFormat="0" applyFill="0" applyBorder="0" applyAlignment="0" applyProtection="0"/>
    <xf numFmtId="166" fontId="12" fillId="4" borderId="0" applyNumberFormat="0" applyBorder="0" applyAlignment="0" applyProtection="0"/>
    <xf numFmtId="0" fontId="103" fillId="57" borderId="0" applyNumberFormat="0" applyBorder="0" applyAlignment="0" applyProtection="0"/>
    <xf numFmtId="166" fontId="13" fillId="0" borderId="5" applyNumberFormat="0" applyFill="0" applyAlignment="0" applyProtection="0"/>
    <xf numFmtId="0" fontId="104" fillId="0" borderId="75" applyNumberFormat="0" applyFill="0" applyAlignment="0" applyProtection="0"/>
    <xf numFmtId="166" fontId="14" fillId="0" borderId="6" applyNumberFormat="0" applyFill="0" applyAlignment="0" applyProtection="0"/>
    <xf numFmtId="0" fontId="105" fillId="0" borderId="76" applyNumberFormat="0" applyFill="0" applyAlignment="0" applyProtection="0"/>
    <xf numFmtId="166" fontId="15" fillId="0" borderId="7" applyNumberFormat="0" applyFill="0" applyAlignment="0" applyProtection="0"/>
    <xf numFmtId="0" fontId="106" fillId="0" borderId="77" applyNumberFormat="0" applyFill="0" applyAlignment="0" applyProtection="0"/>
    <xf numFmtId="166" fontId="15" fillId="0" borderId="0" applyNumberFormat="0" applyFill="0" applyBorder="0" applyAlignment="0" applyProtection="0"/>
    <xf numFmtId="0" fontId="106" fillId="0" borderId="0" applyNumberFormat="0" applyFill="0" applyBorder="0" applyAlignment="0" applyProtection="0"/>
    <xf numFmtId="166" fontId="30" fillId="24" borderId="8" applyNumberFormat="0" applyFont="0" applyBorder="0" applyAlignment="0">
      <alignment vertical="center"/>
    </xf>
    <xf numFmtId="166" fontId="30" fillId="25" borderId="9" applyNumberFormat="0" applyFont="0" applyBorder="0" applyAlignment="0"/>
    <xf numFmtId="166" fontId="16" fillId="7" borderId="1" applyNumberFormat="0" applyAlignment="0" applyProtection="0"/>
    <xf numFmtId="166" fontId="107" fillId="58" borderId="73" applyNumberFormat="0" applyAlignment="0" applyProtection="0"/>
    <xf numFmtId="0" fontId="108" fillId="58" borderId="73" applyNumberFormat="0" applyAlignment="0" applyProtection="0"/>
    <xf numFmtId="0" fontId="38" fillId="3" borderId="0" applyNumberFormat="0" applyBorder="0" applyAlignment="0" applyProtection="0"/>
    <xf numFmtId="166" fontId="17" fillId="0" borderId="2" applyNumberFormat="0" applyFill="0" applyAlignment="0" applyProtection="0"/>
    <xf numFmtId="0" fontId="109" fillId="0" borderId="78" applyNumberFormat="0" applyFill="0" applyAlignment="0" applyProtection="0"/>
    <xf numFmtId="43" fontId="10" fillId="0" borderId="0" applyFont="0" applyFill="0" applyBorder="0" applyAlignment="0" applyProtection="0"/>
    <xf numFmtId="169" fontId="2" fillId="0" borderId="0" applyFont="0" applyFill="0" applyBorder="0" applyAlignment="0" applyProtection="0"/>
    <xf numFmtId="166" fontId="18" fillId="14" borderId="0" applyNumberFormat="0" applyBorder="0" applyAlignment="0" applyProtection="0"/>
    <xf numFmtId="0" fontId="110" fillId="59" borderId="0" applyNumberFormat="0" applyBorder="0" applyAlignment="0" applyProtection="0"/>
    <xf numFmtId="0" fontId="39" fillId="14" borderId="0" applyNumberFormat="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10" fillId="0" borderId="0"/>
    <xf numFmtId="168" fontId="24" fillId="0" borderId="0" applyBorder="0" applyProtection="0">
      <alignment horizontal="left" vertical="top" wrapText="1"/>
      <protection locked="0"/>
    </xf>
    <xf numFmtId="168" fontId="24" fillId="0" borderId="0" applyBorder="0" applyProtection="0">
      <alignment horizontal="left" vertical="top" wrapText="1"/>
      <protection locked="0"/>
    </xf>
    <xf numFmtId="0" fontId="47" fillId="0" borderId="0"/>
    <xf numFmtId="0" fontId="93" fillId="0" borderId="0"/>
    <xf numFmtId="0" fontId="93" fillId="0" borderId="0"/>
    <xf numFmtId="166" fontId="10" fillId="0" borderId="0"/>
    <xf numFmtId="0" fontId="10" fillId="0" borderId="0"/>
    <xf numFmtId="168" fontId="10" fillId="0" borderId="0"/>
    <xf numFmtId="0" fontId="10"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6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66" fontId="93" fillId="0" borderId="0"/>
    <xf numFmtId="0" fontId="48" fillId="0" borderId="0"/>
    <xf numFmtId="0" fontId="93" fillId="0" borderId="0"/>
    <xf numFmtId="166" fontId="93" fillId="0" borderId="0"/>
    <xf numFmtId="168" fontId="93" fillId="0" borderId="0"/>
    <xf numFmtId="166" fontId="93" fillId="0" borderId="0"/>
    <xf numFmtId="0" fontId="10" fillId="0" borderId="0"/>
    <xf numFmtId="0" fontId="93" fillId="0" borderId="0"/>
    <xf numFmtId="0" fontId="93" fillId="0" borderId="0"/>
    <xf numFmtId="166" fontId="61" fillId="0" borderId="0"/>
    <xf numFmtId="0" fontId="10" fillId="0" borderId="0"/>
    <xf numFmtId="0" fontId="10" fillId="0" borderId="0"/>
    <xf numFmtId="0" fontId="2" fillId="0" borderId="0"/>
    <xf numFmtId="166" fontId="28" fillId="0" borderId="0"/>
    <xf numFmtId="166" fontId="19" fillId="9" borderId="4"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1"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0" fontId="68" fillId="60" borderId="79" applyNumberFormat="0" applyFont="0" applyAlignment="0" applyProtection="0"/>
    <xf numFmtId="166" fontId="20" fillId="13" borderId="10" applyNumberFormat="0" applyAlignment="0" applyProtection="0"/>
    <xf numFmtId="0" fontId="111" fillId="55" borderId="80" applyNumberFormat="0" applyAlignment="0" applyProtection="0"/>
    <xf numFmtId="9" fontId="4" fillId="0" borderId="0" applyFont="0" applyFill="0" applyBorder="0" applyAlignment="0" applyProtection="0"/>
    <xf numFmtId="9" fontId="6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0" fontId="40" fillId="4" borderId="0" applyNumberFormat="0" applyBorder="0" applyAlignment="0" applyProtection="0"/>
    <xf numFmtId="0" fontId="41" fillId="13" borderId="10" applyNumberFormat="0" applyAlignment="0" applyProtection="0"/>
    <xf numFmtId="0" fontId="42" fillId="0" borderId="0" applyNumberFormat="0" applyFill="0" applyBorder="0" applyAlignment="0" applyProtection="0"/>
    <xf numFmtId="166" fontId="21" fillId="0" borderId="0" applyNumberFormat="0" applyFill="0" applyBorder="0" applyAlignment="0" applyProtection="0"/>
    <xf numFmtId="0" fontId="112" fillId="0" borderId="0" applyNumberFormat="0" applyFill="0" applyBorder="0" applyAlignment="0" applyProtection="0"/>
    <xf numFmtId="0" fontId="21" fillId="0" borderId="0" applyNumberFormat="0" applyFill="0" applyBorder="0" applyAlignment="0" applyProtection="0"/>
    <xf numFmtId="0" fontId="43" fillId="0" borderId="5" applyNumberFormat="0" applyFill="0" applyAlignment="0" applyProtection="0"/>
    <xf numFmtId="0" fontId="44" fillId="0" borderId="6" applyNumberFormat="0" applyFill="0" applyAlignment="0" applyProtection="0"/>
    <xf numFmtId="0" fontId="45" fillId="0" borderId="7" applyNumberFormat="0" applyFill="0" applyAlignment="0" applyProtection="0"/>
    <xf numFmtId="0" fontId="45" fillId="0" borderId="0" applyNumberFormat="0" applyFill="0" applyBorder="0" applyAlignment="0" applyProtection="0"/>
    <xf numFmtId="166" fontId="22" fillId="0" borderId="11" applyNumberFormat="0" applyFill="0" applyAlignment="0" applyProtection="0"/>
    <xf numFmtId="0" fontId="113" fillId="0" borderId="81" applyNumberFormat="0" applyFill="0" applyAlignment="0" applyProtection="0"/>
    <xf numFmtId="0" fontId="46" fillId="23" borderId="3" applyNumberFormat="0" applyAlignment="0" applyProtection="0"/>
    <xf numFmtId="166" fontId="23" fillId="0" borderId="0" applyNumberFormat="0" applyFill="0" applyBorder="0" applyAlignment="0" applyProtection="0"/>
    <xf numFmtId="0" fontId="114" fillId="0" borderId="0" applyNumberFormat="0" applyFill="0" applyBorder="0" applyAlignment="0" applyProtection="0"/>
  </cellStyleXfs>
  <cellXfs count="620">
    <xf numFmtId="166" fontId="0" fillId="0" borderId="0" xfId="0" applyFont="1">
      <alignment horizontal="left" vertical="top" wrapText="1"/>
      <protection locked="0"/>
    </xf>
    <xf numFmtId="0" fontId="10" fillId="0" borderId="0" xfId="0" applyNumberFormat="1" applyFont="1" applyAlignment="1" applyProtection="1"/>
    <xf numFmtId="41" fontId="69" fillId="0" borderId="0" xfId="299" applyNumberFormat="1" applyFont="1" applyFill="1"/>
    <xf numFmtId="41" fontId="69" fillId="0" borderId="0" xfId="299" applyNumberFormat="1" applyFont="1" applyFill="1" applyAlignment="1">
      <alignment horizontal="center"/>
    </xf>
    <xf numFmtId="0" fontId="32" fillId="0" borderId="0" xfId="0" applyNumberFormat="1" applyFont="1" applyFill="1" applyAlignment="1" applyProtection="1">
      <alignment horizontal="center"/>
    </xf>
    <xf numFmtId="0" fontId="69" fillId="0" borderId="0" xfId="299" applyNumberFormat="1" applyFont="1" applyFill="1" applyAlignment="1">
      <alignment horizontal="center"/>
    </xf>
    <xf numFmtId="0" fontId="69" fillId="25" borderId="0" xfId="299" applyNumberFormat="1" applyFont="1" applyFill="1" applyAlignment="1">
      <alignment horizontal="center"/>
    </xf>
    <xf numFmtId="3" fontId="55" fillId="0" borderId="0" xfId="346" applyNumberFormat="1" applyFont="1" applyAlignment="1">
      <alignment horizontal="left"/>
    </xf>
    <xf numFmtId="39" fontId="10" fillId="0" borderId="0" xfId="0" applyNumberFormat="1" applyFont="1" applyAlignment="1">
      <alignment horizontal="left" vertical="top"/>
      <protection locked="0"/>
    </xf>
    <xf numFmtId="37" fontId="10" fillId="0" borderId="0" xfId="0" applyNumberFormat="1" applyFont="1" applyAlignment="1">
      <alignment horizontal="center" vertical="top"/>
      <protection locked="0"/>
    </xf>
    <xf numFmtId="0" fontId="32" fillId="0" borderId="20" xfId="0" applyNumberFormat="1" applyFont="1" applyFill="1" applyBorder="1" applyAlignment="1" applyProtection="1">
      <alignment horizontal="center"/>
    </xf>
    <xf numFmtId="0" fontId="32" fillId="0" borderId="20" xfId="0" applyNumberFormat="1" applyFont="1" applyFill="1" applyBorder="1" applyAlignment="1" applyProtection="1"/>
    <xf numFmtId="41" fontId="69" fillId="0" borderId="20" xfId="299" applyNumberFormat="1" applyFont="1" applyFill="1" applyBorder="1"/>
    <xf numFmtId="39" fontId="69" fillId="0" borderId="20" xfId="299" applyNumberFormat="1" applyFont="1" applyFill="1" applyBorder="1"/>
    <xf numFmtId="0" fontId="70" fillId="0" borderId="20" xfId="0" applyNumberFormat="1" applyFont="1" applyFill="1" applyBorder="1" applyAlignment="1" applyProtection="1"/>
    <xf numFmtId="41" fontId="71" fillId="0" borderId="21" xfId="299" applyNumberFormat="1" applyFont="1" applyFill="1" applyBorder="1" applyAlignment="1">
      <alignment horizontal="center"/>
    </xf>
    <xf numFmtId="41" fontId="71" fillId="0" borderId="22" xfId="299" applyNumberFormat="1" applyFont="1" applyFill="1" applyBorder="1" applyAlignment="1">
      <alignment horizontal="center"/>
    </xf>
    <xf numFmtId="41" fontId="71" fillId="0" borderId="22" xfId="299" applyNumberFormat="1" applyFont="1" applyFill="1" applyBorder="1"/>
    <xf numFmtId="41" fontId="69" fillId="0" borderId="22" xfId="299" applyNumberFormat="1" applyFont="1" applyFill="1" applyBorder="1"/>
    <xf numFmtId="0" fontId="32" fillId="0" borderId="22" xfId="0" applyNumberFormat="1" applyFont="1" applyFill="1" applyBorder="1" applyAlignment="1" applyProtection="1">
      <alignment horizontal="center"/>
    </xf>
    <xf numFmtId="41" fontId="69" fillId="0" borderId="23" xfId="299" applyNumberFormat="1" applyFont="1" applyFill="1" applyBorder="1"/>
    <xf numFmtId="0" fontId="32" fillId="26" borderId="24" xfId="0" applyNumberFormat="1" applyFont="1" applyFill="1" applyBorder="1" applyAlignment="1" applyProtection="1">
      <alignment horizontal="center"/>
    </xf>
    <xf numFmtId="41" fontId="69" fillId="0" borderId="25" xfId="299" applyNumberFormat="1" applyFont="1" applyFill="1" applyBorder="1"/>
    <xf numFmtId="0" fontId="32" fillId="0" borderId="24" xfId="0" applyNumberFormat="1" applyFont="1" applyFill="1" applyBorder="1" applyAlignment="1" applyProtection="1">
      <alignment horizontal="center"/>
    </xf>
    <xf numFmtId="41" fontId="69" fillId="0" borderId="20" xfId="299" applyNumberFormat="1" applyFont="1" applyFill="1" applyBorder="1" applyAlignment="1">
      <alignment horizontal="center"/>
    </xf>
    <xf numFmtId="41" fontId="69" fillId="0" borderId="24" xfId="299" applyNumberFormat="1" applyFont="1" applyFill="1" applyBorder="1" applyAlignment="1">
      <alignment horizontal="center"/>
    </xf>
    <xf numFmtId="41" fontId="69" fillId="0" borderId="26" xfId="299" applyNumberFormat="1" applyFont="1" applyFill="1" applyBorder="1" applyAlignment="1">
      <alignment horizontal="center"/>
    </xf>
    <xf numFmtId="41" fontId="69" fillId="0" borderId="27" xfId="299" applyNumberFormat="1" applyFont="1" applyFill="1" applyBorder="1" applyAlignment="1">
      <alignment horizontal="center"/>
    </xf>
    <xf numFmtId="41" fontId="69" fillId="0" borderId="27" xfId="299" applyNumberFormat="1" applyFont="1" applyFill="1" applyBorder="1"/>
    <xf numFmtId="0" fontId="32" fillId="0" borderId="27" xfId="0" applyNumberFormat="1" applyFont="1" applyFill="1" applyBorder="1" applyAlignment="1" applyProtection="1">
      <alignment horizontal="center"/>
    </xf>
    <xf numFmtId="41" fontId="69" fillId="0" borderId="28" xfId="299" applyNumberFormat="1" applyFont="1" applyFill="1" applyBorder="1"/>
    <xf numFmtId="37" fontId="72" fillId="0" borderId="22" xfId="299" applyNumberFormat="1" applyFont="1" applyFill="1" applyBorder="1" applyAlignment="1">
      <alignment horizontal="right" indent="1"/>
    </xf>
    <xf numFmtId="37" fontId="69" fillId="0" borderId="0" xfId="299" applyNumberFormat="1" applyFont="1" applyFill="1"/>
    <xf numFmtId="0" fontId="31" fillId="0" borderId="15" xfId="0" applyNumberFormat="1" applyFont="1" applyBorder="1" applyAlignment="1" applyProtection="1">
      <alignment horizontal="center"/>
    </xf>
    <xf numFmtId="0" fontId="31" fillId="0" borderId="29" xfId="0" applyNumberFormat="1" applyFont="1" applyBorder="1" applyAlignment="1" applyProtection="1">
      <alignment horizontal="left"/>
    </xf>
    <xf numFmtId="0" fontId="31" fillId="0" borderId="30" xfId="0" applyNumberFormat="1" applyFont="1" applyBorder="1" applyAlignment="1" applyProtection="1"/>
    <xf numFmtId="0" fontId="58" fillId="0" borderId="0" xfId="0" applyNumberFormat="1" applyFont="1" applyBorder="1" applyAlignment="1" applyProtection="1"/>
    <xf numFmtId="0" fontId="58" fillId="0" borderId="0" xfId="0" applyNumberFormat="1" applyFont="1" applyBorder="1" applyAlignment="1" applyProtection="1">
      <alignment horizontal="right"/>
    </xf>
    <xf numFmtId="0" fontId="58" fillId="0" borderId="0" xfId="0" applyNumberFormat="1" applyFont="1" applyBorder="1" applyAlignment="1" applyProtection="1">
      <alignment horizontal="center"/>
    </xf>
    <xf numFmtId="0" fontId="31" fillId="0" borderId="0" xfId="0" applyNumberFormat="1" applyFont="1" applyBorder="1" applyAlignment="1" applyProtection="1"/>
    <xf numFmtId="0" fontId="56" fillId="0" borderId="0" xfId="0" applyNumberFormat="1" applyFont="1" applyAlignment="1" applyProtection="1"/>
    <xf numFmtId="0" fontId="51" fillId="0" borderId="0" xfId="0" applyNumberFormat="1" applyFont="1" applyAlignment="1" applyProtection="1">
      <alignment horizontal="left"/>
    </xf>
    <xf numFmtId="0" fontId="59" fillId="0" borderId="0" xfId="0" applyNumberFormat="1" applyFont="1" applyAlignment="1" applyProtection="1"/>
    <xf numFmtId="164" fontId="60" fillId="0" borderId="15" xfId="243" applyNumberFormat="1" applyFont="1" applyBorder="1" applyAlignment="1" applyProtection="1">
      <alignment horizontal="left" vertical="top"/>
    </xf>
    <xf numFmtId="164" fontId="60" fillId="0" borderId="31" xfId="243" applyNumberFormat="1" applyFont="1" applyBorder="1" applyAlignment="1" applyProtection="1">
      <alignment horizontal="left" vertical="top"/>
    </xf>
    <xf numFmtId="0" fontId="59" fillId="0" borderId="0" xfId="0" applyNumberFormat="1" applyFont="1" applyBorder="1" applyAlignment="1" applyProtection="1"/>
    <xf numFmtId="9" fontId="59" fillId="0" borderId="0" xfId="0" applyNumberFormat="1" applyFont="1" applyAlignment="1" applyProtection="1"/>
    <xf numFmtId="0" fontId="59" fillId="0" borderId="0" xfId="0" applyNumberFormat="1" applyFont="1" applyAlignment="1" applyProtection="1">
      <alignment horizontal="left"/>
    </xf>
    <xf numFmtId="164" fontId="31" fillId="0" borderId="15" xfId="243" applyNumberFormat="1" applyFont="1" applyBorder="1" applyAlignment="1" applyProtection="1">
      <alignment horizontal="center"/>
    </xf>
    <xf numFmtId="0" fontId="59" fillId="0" borderId="0" xfId="0" applyNumberFormat="1" applyFont="1" applyFill="1" applyBorder="1" applyAlignment="1" applyProtection="1">
      <alignment horizontal="left"/>
    </xf>
    <xf numFmtId="0" fontId="57" fillId="0" borderId="0" xfId="0" applyNumberFormat="1" applyFont="1" applyAlignment="1" applyProtection="1"/>
    <xf numFmtId="0" fontId="59" fillId="0" borderId="32" xfId="0" applyNumberFormat="1" applyFont="1" applyFill="1" applyBorder="1" applyAlignment="1" applyProtection="1">
      <alignment horizontal="left"/>
    </xf>
    <xf numFmtId="43" fontId="31" fillId="0" borderId="0" xfId="243" applyNumberFormat="1" applyFont="1" applyAlignment="1" applyProtection="1"/>
    <xf numFmtId="0" fontId="56" fillId="0" borderId="15" xfId="0" applyNumberFormat="1" applyFont="1" applyBorder="1" applyAlignment="1" applyProtection="1"/>
    <xf numFmtId="0" fontId="56" fillId="0" borderId="15" xfId="0" applyNumberFormat="1" applyFont="1" applyBorder="1" applyAlignment="1" applyProtection="1">
      <alignment horizontal="center"/>
    </xf>
    <xf numFmtId="0" fontId="56" fillId="0" borderId="30" xfId="0" applyNumberFormat="1" applyFont="1" applyBorder="1" applyAlignment="1" applyProtection="1">
      <alignment horizontal="left"/>
    </xf>
    <xf numFmtId="0" fontId="56" fillId="0" borderId="33" xfId="0" applyNumberFormat="1" applyFont="1" applyBorder="1" applyAlignment="1" applyProtection="1">
      <alignment horizontal="left"/>
    </xf>
    <xf numFmtId="0" fontId="56" fillId="0" borderId="0" xfId="0" applyNumberFormat="1" applyFont="1" applyBorder="1" applyAlignment="1" applyProtection="1">
      <alignment horizontal="left"/>
    </xf>
    <xf numFmtId="0" fontId="56" fillId="0" borderId="34" xfId="0" applyNumberFormat="1" applyFont="1" applyBorder="1" applyAlignment="1" applyProtection="1"/>
    <xf numFmtId="0" fontId="56" fillId="0" borderId="32" xfId="0" applyNumberFormat="1" applyFont="1" applyBorder="1" applyAlignment="1" applyProtection="1"/>
    <xf numFmtId="0" fontId="56" fillId="0" borderId="35" xfId="0" applyNumberFormat="1" applyFont="1" applyBorder="1" applyAlignment="1" applyProtection="1"/>
    <xf numFmtId="0" fontId="56" fillId="0" borderId="0" xfId="0" applyNumberFormat="1" applyFont="1" applyBorder="1" applyAlignment="1" applyProtection="1"/>
    <xf numFmtId="0" fontId="56" fillId="0" borderId="29" xfId="0" applyNumberFormat="1" applyFont="1" applyBorder="1" applyAlignment="1" applyProtection="1"/>
    <xf numFmtId="0" fontId="56" fillId="0" borderId="30" xfId="0" applyNumberFormat="1" applyFont="1" applyBorder="1" applyAlignment="1" applyProtection="1"/>
    <xf numFmtId="0" fontId="56" fillId="0" borderId="19" xfId="0" applyNumberFormat="1" applyFont="1" applyBorder="1" applyAlignment="1" applyProtection="1"/>
    <xf numFmtId="16" fontId="56" fillId="0" borderId="0" xfId="0" applyNumberFormat="1" applyFont="1" applyAlignment="1" applyProtection="1"/>
    <xf numFmtId="164" fontId="56" fillId="0" borderId="15" xfId="243" applyNumberFormat="1" applyFont="1" applyBorder="1" applyAlignment="1" applyProtection="1">
      <alignment horizontal="center"/>
    </xf>
    <xf numFmtId="43" fontId="56" fillId="0" borderId="0" xfId="0" applyNumberFormat="1" applyFont="1" applyAlignment="1" applyProtection="1"/>
    <xf numFmtId="43" fontId="56" fillId="0" borderId="0" xfId="243" applyNumberFormat="1" applyFont="1" applyAlignment="1" applyProtection="1"/>
    <xf numFmtId="43" fontId="56" fillId="0" borderId="15" xfId="243" applyNumberFormat="1" applyFont="1" applyBorder="1" applyAlignment="1" applyProtection="1">
      <alignment horizontal="center"/>
    </xf>
    <xf numFmtId="43" fontId="54" fillId="0" borderId="15" xfId="243" applyNumberFormat="1" applyFont="1" applyBorder="1" applyAlignment="1" applyProtection="1">
      <alignment horizontal="center"/>
    </xf>
    <xf numFmtId="43" fontId="32" fillId="0" borderId="15" xfId="243" applyNumberFormat="1" applyFont="1" applyBorder="1" applyAlignment="1" applyProtection="1">
      <alignment horizontal="center"/>
    </xf>
    <xf numFmtId="43" fontId="32" fillId="27" borderId="15" xfId="243" applyNumberFormat="1" applyFont="1" applyFill="1" applyBorder="1" applyAlignment="1" applyProtection="1">
      <alignment horizontal="center"/>
    </xf>
    <xf numFmtId="43" fontId="32" fillId="0" borderId="0" xfId="243" applyNumberFormat="1" applyFont="1" applyBorder="1" applyAlignment="1" applyProtection="1"/>
    <xf numFmtId="43" fontId="34" fillId="0" borderId="0" xfId="243" applyNumberFormat="1" applyFont="1" applyBorder="1" applyAlignment="1" applyProtection="1"/>
    <xf numFmtId="43" fontId="54" fillId="0" borderId="0" xfId="0" applyNumberFormat="1" applyFont="1" applyBorder="1" applyAlignment="1" applyProtection="1"/>
    <xf numFmtId="43" fontId="32" fillId="0" borderId="0" xfId="0" applyNumberFormat="1" applyFont="1" applyBorder="1" applyAlignment="1" applyProtection="1"/>
    <xf numFmtId="43" fontId="56" fillId="0" borderId="0" xfId="0" applyNumberFormat="1" applyFont="1" applyBorder="1" applyAlignment="1" applyProtection="1"/>
    <xf numFmtId="0" fontId="31" fillId="0" borderId="0" xfId="0" applyNumberFormat="1" applyFont="1" applyAlignment="1" applyProtection="1">
      <alignment horizontal="center"/>
    </xf>
    <xf numFmtId="0" fontId="59" fillId="0" borderId="0" xfId="0" applyNumberFormat="1" applyFont="1" applyBorder="1" applyAlignment="1" applyProtection="1">
      <alignment horizontal="left"/>
    </xf>
    <xf numFmtId="0" fontId="58" fillId="0" borderId="0" xfId="0" applyNumberFormat="1" applyFont="1" applyAlignment="1" applyProtection="1">
      <alignment horizontal="left"/>
    </xf>
    <xf numFmtId="170" fontId="56" fillId="0" borderId="0" xfId="0" applyNumberFormat="1" applyFont="1" applyAlignment="1" applyProtection="1"/>
    <xf numFmtId="171" fontId="56" fillId="0" borderId="0" xfId="0" applyNumberFormat="1" applyFont="1" applyAlignment="1" applyProtection="1"/>
    <xf numFmtId="172" fontId="56" fillId="0" borderId="0" xfId="0" applyNumberFormat="1" applyFont="1" applyAlignment="1" applyProtection="1"/>
    <xf numFmtId="39" fontId="69" fillId="0" borderId="0" xfId="299" applyNumberFormat="1" applyFont="1" applyFill="1"/>
    <xf numFmtId="39" fontId="71" fillId="0" borderId="0" xfId="299" applyNumberFormat="1" applyFont="1" applyFill="1"/>
    <xf numFmtId="39" fontId="70" fillId="0" borderId="20" xfId="299" applyNumberFormat="1" applyFont="1" applyFill="1" applyBorder="1"/>
    <xf numFmtId="2" fontId="55" fillId="0" borderId="0" xfId="346" applyNumberFormat="1" applyFont="1"/>
    <xf numFmtId="2" fontId="50" fillId="25" borderId="0" xfId="345" applyNumberFormat="1" applyFont="1" applyFill="1"/>
    <xf numFmtId="37" fontId="10" fillId="25" borderId="0" xfId="345" applyNumberFormat="1" applyFont="1" applyFill="1" applyBorder="1"/>
    <xf numFmtId="2" fontId="56" fillId="0" borderId="0" xfId="307" applyNumberFormat="1" applyFont="1" applyFill="1">
      <alignment horizontal="left" vertical="top" wrapText="1"/>
      <protection locked="0"/>
    </xf>
    <xf numFmtId="2" fontId="52" fillId="0" borderId="0" xfId="210" applyNumberFormat="1" applyFont="1" applyFill="1" applyAlignment="1" applyProtection="1">
      <alignment horizontal="left" vertical="top"/>
      <protection locked="0"/>
    </xf>
    <xf numFmtId="2" fontId="62" fillId="0" borderId="0" xfId="210" applyNumberFormat="1" applyFont="1" applyFill="1" applyAlignment="1" applyProtection="1">
      <alignment horizontal="left" vertical="top"/>
      <protection locked="0"/>
    </xf>
    <xf numFmtId="2" fontId="31" fillId="25" borderId="36" xfId="345" applyNumberFormat="1" applyFont="1" applyFill="1" applyBorder="1"/>
    <xf numFmtId="2" fontId="31" fillId="25" borderId="37" xfId="345" applyNumberFormat="1" applyFont="1" applyFill="1" applyBorder="1" applyAlignment="1">
      <alignment horizontal="right" wrapText="1"/>
    </xf>
    <xf numFmtId="2" fontId="50" fillId="25" borderId="38" xfId="345" applyNumberFormat="1" applyFont="1" applyFill="1" applyBorder="1"/>
    <xf numFmtId="2" fontId="31" fillId="25" borderId="39" xfId="345" applyNumberFormat="1" applyFont="1" applyFill="1" applyBorder="1" applyAlignment="1">
      <alignment horizontal="left" indent="1"/>
    </xf>
    <xf numFmtId="2" fontId="31" fillId="25" borderId="0" xfId="345" applyNumberFormat="1" applyFont="1" applyFill="1" applyBorder="1" applyAlignment="1">
      <alignment horizontal="right"/>
    </xf>
    <xf numFmtId="2" fontId="50" fillId="25" borderId="40" xfId="345" applyNumberFormat="1" applyFont="1" applyFill="1" applyBorder="1"/>
    <xf numFmtId="2" fontId="31" fillId="25" borderId="0" xfId="345" applyNumberFormat="1" applyFont="1" applyFill="1" applyBorder="1"/>
    <xf numFmtId="2" fontId="10" fillId="25" borderId="0" xfId="345" applyNumberFormat="1" applyFont="1" applyFill="1" applyBorder="1"/>
    <xf numFmtId="2" fontId="31" fillId="25" borderId="32" xfId="345" applyNumberFormat="1" applyFont="1" applyFill="1" applyBorder="1"/>
    <xf numFmtId="37" fontId="31" fillId="25" borderId="16" xfId="345" applyNumberFormat="1" applyFont="1" applyFill="1" applyBorder="1" applyAlignment="1">
      <alignment horizontal="right"/>
    </xf>
    <xf numFmtId="37" fontId="31" fillId="25" borderId="16" xfId="345" applyNumberFormat="1" applyFont="1" applyFill="1" applyBorder="1"/>
    <xf numFmtId="2" fontId="10" fillId="25" borderId="39" xfId="345" applyNumberFormat="1" applyFont="1" applyFill="1" applyBorder="1" applyAlignment="1">
      <alignment horizontal="left" indent="2"/>
    </xf>
    <xf numFmtId="37" fontId="10" fillId="25" borderId="0" xfId="345" applyNumberFormat="1" applyFont="1" applyFill="1" applyBorder="1" applyAlignment="1">
      <alignment horizontal="right"/>
    </xf>
    <xf numFmtId="37" fontId="31" fillId="25" borderId="0" xfId="345" applyNumberFormat="1" applyFont="1" applyFill="1" applyBorder="1"/>
    <xf numFmtId="2" fontId="10" fillId="25" borderId="39" xfId="345" applyNumberFormat="1" applyFont="1" applyFill="1" applyBorder="1" applyAlignment="1">
      <alignment horizontal="left" indent="1"/>
    </xf>
    <xf numFmtId="37" fontId="31" fillId="25" borderId="41" xfId="345" applyNumberFormat="1" applyFont="1" applyFill="1" applyBorder="1"/>
    <xf numFmtId="2" fontId="31" fillId="25" borderId="42" xfId="345" applyNumberFormat="1" applyFont="1" applyFill="1" applyBorder="1"/>
    <xf numFmtId="2" fontId="31" fillId="25" borderId="41" xfId="345" applyNumberFormat="1" applyFont="1" applyFill="1" applyBorder="1"/>
    <xf numFmtId="2" fontId="50" fillId="25" borderId="43" xfId="345" applyNumberFormat="1" applyFont="1" applyFill="1" applyBorder="1"/>
    <xf numFmtId="0" fontId="32" fillId="28" borderId="20" xfId="0" applyNumberFormat="1" applyFont="1" applyFill="1" applyBorder="1" applyAlignment="1" applyProtection="1">
      <alignment horizontal="center"/>
    </xf>
    <xf numFmtId="0" fontId="32" fillId="28" borderId="20" xfId="0" applyNumberFormat="1" applyFont="1" applyFill="1" applyBorder="1" applyAlignment="1" applyProtection="1"/>
    <xf numFmtId="41" fontId="69" fillId="28" borderId="20" xfId="299" applyNumberFormat="1" applyFont="1" applyFill="1" applyBorder="1"/>
    <xf numFmtId="39" fontId="69" fillId="28" borderId="20" xfId="299" applyNumberFormat="1" applyFont="1" applyFill="1" applyBorder="1"/>
    <xf numFmtId="39" fontId="10" fillId="28" borderId="20" xfId="299" applyNumberFormat="1" applyFont="1" applyFill="1" applyBorder="1"/>
    <xf numFmtId="39" fontId="71" fillId="0" borderId="27" xfId="299" applyNumberFormat="1" applyFont="1" applyFill="1" applyBorder="1"/>
    <xf numFmtId="37" fontId="10" fillId="25" borderId="0" xfId="305" applyNumberFormat="1" applyFont="1" applyFill="1"/>
    <xf numFmtId="39" fontId="10" fillId="0" borderId="20" xfId="299" applyNumberFormat="1" applyFont="1" applyFill="1" applyBorder="1"/>
    <xf numFmtId="0" fontId="70" fillId="0" borderId="20" xfId="0" applyNumberFormat="1" applyFont="1" applyFill="1" applyBorder="1" applyAlignment="1" applyProtection="1">
      <alignment horizontal="center"/>
    </xf>
    <xf numFmtId="41" fontId="70" fillId="0" borderId="20" xfId="299" applyNumberFormat="1" applyFont="1" applyFill="1" applyBorder="1"/>
    <xf numFmtId="173" fontId="31" fillId="25" borderId="0" xfId="305" applyNumberFormat="1" applyFont="1" applyFill="1" applyAlignment="1">
      <alignment horizontal="center"/>
    </xf>
    <xf numFmtId="37" fontId="66" fillId="25" borderId="0" xfId="346" applyNumberFormat="1" applyFont="1" applyFill="1" applyAlignment="1"/>
    <xf numFmtId="37" fontId="10" fillId="25" borderId="0" xfId="305" applyNumberFormat="1" applyFont="1" applyFill="1" applyAlignment="1"/>
    <xf numFmtId="37" fontId="10" fillId="25" borderId="0" xfId="305" applyNumberFormat="1" applyFont="1" applyFill="1" applyAlignment="1">
      <alignment vertical="center"/>
    </xf>
    <xf numFmtId="37" fontId="31" fillId="25" borderId="0" xfId="305" applyNumberFormat="1" applyFont="1" applyFill="1" applyAlignment="1"/>
    <xf numFmtId="37" fontId="10" fillId="25" borderId="0" xfId="305" applyNumberFormat="1" applyFont="1" applyFill="1" applyAlignment="1">
      <alignment horizontal="right"/>
    </xf>
    <xf numFmtId="37" fontId="31" fillId="25" borderId="0" xfId="346" applyNumberFormat="1" applyFont="1" applyFill="1" applyAlignment="1"/>
    <xf numFmtId="37" fontId="31" fillId="25" borderId="32" xfId="305" applyNumberFormat="1" applyFont="1" applyFill="1" applyBorder="1" applyAlignment="1" applyProtection="1">
      <alignment horizontal="right" wrapText="1"/>
      <protection locked="0"/>
    </xf>
    <xf numFmtId="37" fontId="10" fillId="25" borderId="0" xfId="305" applyNumberFormat="1" applyFont="1" applyFill="1" applyAlignment="1" applyProtection="1">
      <alignment horizontal="right" wrapText="1"/>
      <protection locked="0"/>
    </xf>
    <xf numFmtId="37" fontId="31" fillId="25" borderId="0" xfId="210" applyNumberFormat="1" applyFont="1" applyFill="1" applyAlignment="1" applyProtection="1">
      <alignment horizontal="left"/>
      <protection locked="0"/>
    </xf>
    <xf numFmtId="37" fontId="31" fillId="25" borderId="0" xfId="210" applyNumberFormat="1" applyFont="1" applyFill="1" applyAlignment="1" applyProtection="1">
      <alignment horizontal="left" wrapText="1"/>
      <protection locked="0"/>
    </xf>
    <xf numFmtId="37" fontId="10" fillId="25" borderId="0" xfId="305" applyNumberFormat="1" applyFont="1" applyFill="1" applyAlignment="1" applyProtection="1">
      <alignment horizontal="left" wrapText="1"/>
      <protection locked="0"/>
    </xf>
    <xf numFmtId="37" fontId="10" fillId="25" borderId="0" xfId="305" applyNumberFormat="1" applyFont="1" applyFill="1" applyAlignment="1" applyProtection="1">
      <alignment horizontal="left" vertical="top" wrapText="1"/>
      <protection locked="0"/>
    </xf>
    <xf numFmtId="37" fontId="10" fillId="25" borderId="0" xfId="305" applyNumberFormat="1" applyFont="1" applyFill="1" applyAlignment="1" applyProtection="1">
      <alignment horizontal="right" vertical="top" wrapText="1"/>
      <protection locked="0"/>
    </xf>
    <xf numFmtId="37" fontId="31" fillId="25" borderId="0" xfId="305" applyNumberFormat="1" applyFont="1" applyFill="1" applyBorder="1" applyAlignment="1" applyProtection="1">
      <alignment horizontal="left" wrapText="1"/>
      <protection locked="0"/>
    </xf>
    <xf numFmtId="37" fontId="31" fillId="25" borderId="45" xfId="305" applyNumberFormat="1" applyFont="1" applyFill="1" applyBorder="1" applyAlignment="1" applyProtection="1">
      <alignment horizontal="right" wrapText="1"/>
      <protection locked="0"/>
    </xf>
    <xf numFmtId="37" fontId="10" fillId="0" borderId="0" xfId="210" applyNumberFormat="1" applyFont="1" applyFill="1" applyAlignment="1" applyProtection="1">
      <alignment vertical="top" wrapText="1"/>
      <protection locked="0"/>
    </xf>
    <xf numFmtId="37" fontId="31" fillId="25" borderId="0" xfId="305" applyNumberFormat="1" applyFont="1" applyFill="1" applyBorder="1" applyAlignment="1" applyProtection="1">
      <alignment horizontal="right" wrapText="1"/>
      <protection locked="0"/>
    </xf>
    <xf numFmtId="37" fontId="31" fillId="25" borderId="0" xfId="305" applyNumberFormat="1" applyFont="1" applyFill="1" applyAlignment="1">
      <alignment vertical="center"/>
    </xf>
    <xf numFmtId="37" fontId="10" fillId="0" borderId="0" xfId="210" applyNumberFormat="1" applyFont="1" applyFill="1" applyAlignment="1" applyProtection="1">
      <alignment vertical="center"/>
      <protection locked="0"/>
    </xf>
    <xf numFmtId="37" fontId="10" fillId="25" borderId="0" xfId="265" applyNumberFormat="1" applyFont="1" applyFill="1" applyAlignment="1">
      <alignment horizontal="left" wrapText="1" indent="1"/>
      <protection locked="0"/>
    </xf>
    <xf numFmtId="37" fontId="10" fillId="25" borderId="0" xfId="265" applyNumberFormat="1" applyFont="1" applyFill="1" applyAlignment="1">
      <alignment horizontal="right" wrapText="1"/>
      <protection locked="0"/>
    </xf>
    <xf numFmtId="37" fontId="10" fillId="25" borderId="0" xfId="210" applyNumberFormat="1" applyFont="1" applyFill="1" applyAlignment="1" applyProtection="1">
      <alignment vertical="top" wrapText="1"/>
      <protection locked="0"/>
    </xf>
    <xf numFmtId="37" fontId="10" fillId="25" borderId="0" xfId="210" applyNumberFormat="1" applyFont="1" applyFill="1" applyAlignment="1" applyProtection="1">
      <alignment horizontal="left" vertical="top" wrapText="1" indent="3"/>
      <protection locked="0"/>
    </xf>
    <xf numFmtId="37" fontId="10" fillId="25" borderId="0" xfId="210" applyNumberFormat="1" applyFont="1" applyFill="1" applyAlignment="1" applyProtection="1">
      <alignment horizontal="left" vertical="top" wrapText="1" indent="1"/>
      <protection locked="0"/>
    </xf>
    <xf numFmtId="37" fontId="31" fillId="25" borderId="0" xfId="210" applyNumberFormat="1" applyFont="1" applyFill="1" applyAlignment="1" applyProtection="1">
      <alignment horizontal="left" vertical="top" wrapText="1" indent="3"/>
      <protection locked="0"/>
    </xf>
    <xf numFmtId="37" fontId="31" fillId="25" borderId="30" xfId="305" applyNumberFormat="1" applyFont="1" applyFill="1" applyBorder="1" applyAlignment="1" applyProtection="1">
      <alignment horizontal="right" wrapText="1"/>
      <protection locked="0"/>
    </xf>
    <xf numFmtId="37" fontId="53" fillId="25" borderId="0" xfId="210" applyNumberFormat="1" applyFont="1" applyFill="1" applyAlignment="1" applyProtection="1">
      <alignment horizontal="left" vertical="top" wrapText="1" indent="4"/>
      <protection locked="0"/>
    </xf>
    <xf numFmtId="37" fontId="10" fillId="25" borderId="46" xfId="265" applyNumberFormat="1" applyFont="1" applyFill="1" applyBorder="1" applyAlignment="1">
      <alignment horizontal="right" wrapText="1"/>
      <protection locked="0"/>
    </xf>
    <xf numFmtId="37" fontId="10" fillId="25" borderId="0" xfId="265" applyNumberFormat="1" applyFont="1" applyFill="1" applyAlignment="1">
      <alignment horizontal="right" vertical="top" wrapText="1"/>
      <protection locked="0"/>
    </xf>
    <xf numFmtId="37" fontId="31" fillId="25" borderId="30" xfId="265" applyNumberFormat="1" applyFont="1" applyFill="1" applyBorder="1" applyAlignment="1">
      <alignment horizontal="right" wrapText="1"/>
      <protection locked="0"/>
    </xf>
    <xf numFmtId="37" fontId="53" fillId="25" borderId="0" xfId="210" applyNumberFormat="1" applyFont="1" applyFill="1" applyAlignment="1" applyProtection="1">
      <alignment horizontal="left" indent="2"/>
      <protection locked="0"/>
    </xf>
    <xf numFmtId="0" fontId="10" fillId="0" borderId="20" xfId="0" applyNumberFormat="1" applyFont="1" applyFill="1" applyBorder="1" applyAlignment="1" applyProtection="1">
      <alignment horizontal="center"/>
    </xf>
    <xf numFmtId="0" fontId="10" fillId="0" borderId="20" xfId="0" applyNumberFormat="1" applyFont="1" applyFill="1" applyBorder="1" applyAlignment="1" applyProtection="1"/>
    <xf numFmtId="41" fontId="10" fillId="0" borderId="20" xfId="299" applyNumberFormat="1" applyFont="1" applyFill="1" applyBorder="1"/>
    <xf numFmtId="39" fontId="0" fillId="0" borderId="0" xfId="0" applyNumberFormat="1" applyFont="1">
      <alignment horizontal="left" vertical="top" wrapText="1"/>
      <protection locked="0"/>
    </xf>
    <xf numFmtId="37" fontId="10" fillId="25" borderId="0" xfId="266" applyNumberFormat="1" applyFont="1" applyFill="1" applyAlignment="1">
      <alignment horizontal="left" wrapText="1" indent="1"/>
      <protection locked="0"/>
    </xf>
    <xf numFmtId="37" fontId="10" fillId="25" borderId="0" xfId="266" applyNumberFormat="1" applyFont="1" applyFill="1" applyAlignment="1">
      <alignment horizontal="right" wrapText="1"/>
      <protection locked="0"/>
    </xf>
    <xf numFmtId="37" fontId="10" fillId="25" borderId="0" xfId="266" applyNumberFormat="1" applyFont="1" applyFill="1" applyAlignment="1">
      <alignment horizontal="right" vertical="top" wrapText="1"/>
      <protection locked="0"/>
    </xf>
    <xf numFmtId="43" fontId="10" fillId="25" borderId="0" xfId="265" applyNumberFormat="1" applyFont="1" applyFill="1" applyAlignment="1">
      <alignment horizontal="right" wrapText="1"/>
      <protection locked="0"/>
    </xf>
    <xf numFmtId="164" fontId="10" fillId="25" borderId="0" xfId="265" applyNumberFormat="1" applyFont="1" applyFill="1" applyAlignment="1">
      <alignment horizontal="right" wrapText="1"/>
      <protection locked="0"/>
    </xf>
    <xf numFmtId="0" fontId="32" fillId="0" borderId="0" xfId="0" applyNumberFormat="1" applyFont="1" applyFill="1" applyBorder="1" applyAlignment="1" applyProtection="1"/>
    <xf numFmtId="0" fontId="10" fillId="0" borderId="0" xfId="0" applyNumberFormat="1" applyFont="1" applyFill="1" applyBorder="1" applyAlignment="1" applyProtection="1"/>
    <xf numFmtId="37" fontId="67" fillId="25" borderId="0" xfId="346" applyNumberFormat="1" applyFont="1" applyFill="1" applyAlignment="1"/>
    <xf numFmtId="0" fontId="0" fillId="0" borderId="0" xfId="0" applyNumberFormat="1" applyAlignment="1" applyProtection="1"/>
    <xf numFmtId="0" fontId="0" fillId="0" borderId="29" xfId="0" applyNumberFormat="1" applyBorder="1" applyAlignment="1" applyProtection="1"/>
    <xf numFmtId="0" fontId="0" fillId="0" borderId="30" xfId="0" applyNumberFormat="1" applyBorder="1" applyAlignment="1" applyProtection="1">
      <alignment horizontal="center"/>
    </xf>
    <xf numFmtId="0" fontId="0" fillId="0" borderId="30" xfId="0" applyNumberFormat="1" applyBorder="1" applyAlignment="1" applyProtection="1"/>
    <xf numFmtId="0" fontId="73" fillId="0" borderId="30" xfId="0" applyNumberFormat="1" applyFont="1" applyBorder="1" applyAlignment="1" applyProtection="1"/>
    <xf numFmtId="0" fontId="74" fillId="0" borderId="30" xfId="0" applyNumberFormat="1" applyFont="1" applyBorder="1" applyAlignment="1" applyProtection="1"/>
    <xf numFmtId="0" fontId="0" fillId="0" borderId="33" xfId="0" applyNumberFormat="1" applyBorder="1" applyAlignment="1" applyProtection="1"/>
    <xf numFmtId="0" fontId="0" fillId="0" borderId="19" xfId="0" applyNumberFormat="1" applyBorder="1" applyAlignment="1" applyProtection="1"/>
    <xf numFmtId="0" fontId="0" fillId="0" borderId="0" xfId="0" applyNumberFormat="1" applyBorder="1" applyAlignment="1" applyProtection="1">
      <alignment horizontal="center"/>
    </xf>
    <xf numFmtId="0" fontId="0" fillId="0" borderId="0" xfId="0" applyNumberFormat="1" applyBorder="1" applyAlignment="1" applyProtection="1"/>
    <xf numFmtId="0" fontId="74" fillId="0" borderId="0" xfId="0" applyNumberFormat="1" applyFont="1" applyBorder="1" applyAlignment="1" applyProtection="1"/>
    <xf numFmtId="0" fontId="0" fillId="0" borderId="47" xfId="0" applyNumberFormat="1" applyBorder="1" applyAlignment="1" applyProtection="1"/>
    <xf numFmtId="0" fontId="0" fillId="0" borderId="0" xfId="0" applyNumberFormat="1" applyAlignment="1" applyProtection="1">
      <alignment vertical="center"/>
    </xf>
    <xf numFmtId="0" fontId="75" fillId="0" borderId="19" xfId="0" applyNumberFormat="1" applyFont="1" applyBorder="1" applyAlignment="1" applyProtection="1">
      <alignment horizontal="center" vertical="center"/>
    </xf>
    <xf numFmtId="0" fontId="75" fillId="0" borderId="0" xfId="0" applyNumberFormat="1" applyFont="1" applyBorder="1" applyAlignment="1" applyProtection="1">
      <alignment horizontal="center" vertical="center"/>
    </xf>
    <xf numFmtId="0" fontId="75" fillId="0" borderId="47" xfId="0" applyNumberFormat="1" applyFont="1" applyBorder="1" applyAlignment="1" applyProtection="1">
      <alignment horizontal="center" vertical="center"/>
    </xf>
    <xf numFmtId="0" fontId="76" fillId="0" borderId="48" xfId="0" applyNumberFormat="1" applyFont="1" applyBorder="1" applyAlignment="1" applyProtection="1"/>
    <xf numFmtId="0" fontId="77" fillId="0" borderId="19" xfId="0" applyNumberFormat="1" applyFont="1" applyBorder="1" applyAlignment="1" applyProtection="1">
      <alignment horizontal="right"/>
    </xf>
    <xf numFmtId="0" fontId="73" fillId="0" borderId="0" xfId="0" applyNumberFormat="1" applyFont="1" applyBorder="1" applyAlignment="1" applyProtection="1">
      <alignment horizontal="center" vertical="center"/>
    </xf>
    <xf numFmtId="0" fontId="73" fillId="0" borderId="0" xfId="0" applyNumberFormat="1" applyFont="1" applyBorder="1" applyAlignment="1" applyProtection="1">
      <alignment vertical="center"/>
    </xf>
    <xf numFmtId="0" fontId="78" fillId="0" borderId="0" xfId="0" applyNumberFormat="1" applyFont="1" applyBorder="1" applyAlignment="1" applyProtection="1">
      <alignment vertical="center"/>
    </xf>
    <xf numFmtId="0" fontId="79" fillId="0" borderId="19" xfId="0" applyNumberFormat="1" applyFont="1" applyBorder="1" applyAlignment="1" applyProtection="1"/>
    <xf numFmtId="0" fontId="79" fillId="0" borderId="0" xfId="0" applyNumberFormat="1" applyFont="1" applyBorder="1" applyAlignment="1" applyProtection="1">
      <alignment horizontal="center"/>
    </xf>
    <xf numFmtId="0" fontId="80" fillId="0" borderId="0" xfId="0" applyNumberFormat="1" applyFont="1" applyBorder="1" applyAlignment="1" applyProtection="1">
      <alignment horizontal="center" vertical="center"/>
    </xf>
    <xf numFmtId="0" fontId="80" fillId="0" borderId="0" xfId="0" applyNumberFormat="1" applyFont="1" applyBorder="1" applyAlignment="1" applyProtection="1">
      <alignment horizontal="left" vertical="center"/>
    </xf>
    <xf numFmtId="0" fontId="79" fillId="0" borderId="0" xfId="0" applyNumberFormat="1" applyFont="1" applyBorder="1" applyAlignment="1" applyProtection="1">
      <alignment vertical="center"/>
    </xf>
    <xf numFmtId="0" fontId="80" fillId="0" borderId="0" xfId="0" applyNumberFormat="1" applyFont="1" applyBorder="1" applyAlignment="1" applyProtection="1"/>
    <xf numFmtId="0" fontId="0" fillId="0" borderId="31" xfId="0" applyNumberFormat="1" applyBorder="1" applyAlignment="1" applyProtection="1">
      <alignment horizontal="center"/>
    </xf>
    <xf numFmtId="0" fontId="0" fillId="0" borderId="44" xfId="0" applyNumberFormat="1" applyBorder="1" applyAlignment="1" applyProtection="1">
      <alignment horizontal="center"/>
    </xf>
    <xf numFmtId="0" fontId="0" fillId="0" borderId="31" xfId="0" applyNumberFormat="1" applyBorder="1" applyAlignment="1" applyProtection="1">
      <alignment horizontal="center" vertical="center"/>
    </xf>
    <xf numFmtId="0" fontId="74" fillId="0" borderId="31" xfId="0" applyNumberFormat="1" applyFont="1" applyBorder="1" applyAlignment="1" applyProtection="1">
      <alignment horizontal="center" vertical="center"/>
    </xf>
    <xf numFmtId="0" fontId="0" fillId="0" borderId="9" xfId="0" applyNumberFormat="1" applyBorder="1" applyAlignment="1" applyProtection="1">
      <alignment horizontal="center"/>
    </xf>
    <xf numFmtId="0" fontId="0" fillId="0" borderId="13" xfId="0" applyNumberFormat="1" applyFill="1" applyBorder="1" applyAlignment="1" applyProtection="1"/>
    <xf numFmtId="0" fontId="0" fillId="0" borderId="13" xfId="0" applyNumberFormat="1" applyBorder="1" applyAlignment="1" applyProtection="1"/>
    <xf numFmtId="0" fontId="0" fillId="0" borderId="15" xfId="0" applyNumberFormat="1" applyBorder="1" applyAlignment="1" applyProtection="1"/>
    <xf numFmtId="0" fontId="0" fillId="0" borderId="14" xfId="0" applyNumberFormat="1" applyFill="1" applyBorder="1" applyAlignment="1" applyProtection="1"/>
    <xf numFmtId="0" fontId="0" fillId="0" borderId="14" xfId="0" applyNumberFormat="1" applyBorder="1" applyAlignment="1" applyProtection="1"/>
    <xf numFmtId="175" fontId="0" fillId="0" borderId="12" xfId="0" applyNumberFormat="1" applyBorder="1" applyAlignment="1" applyProtection="1"/>
    <xf numFmtId="0" fontId="0" fillId="0" borderId="12" xfId="0" applyNumberFormat="1" applyBorder="1" applyAlignment="1" applyProtection="1"/>
    <xf numFmtId="175" fontId="0" fillId="0" borderId="14" xfId="0" applyNumberFormat="1" applyBorder="1" applyAlignment="1" applyProtection="1"/>
    <xf numFmtId="0" fontId="0" fillId="0" borderId="19" xfId="0" applyNumberFormat="1" applyBorder="1" applyAlignment="1" applyProtection="1">
      <alignment vertical="center"/>
    </xf>
    <xf numFmtId="0" fontId="0" fillId="0" borderId="0" xfId="0" applyNumberFormat="1" applyBorder="1" applyAlignment="1" applyProtection="1">
      <alignment horizontal="center" vertical="center"/>
    </xf>
    <xf numFmtId="0" fontId="0" fillId="0" borderId="0" xfId="0" applyNumberFormat="1" applyBorder="1" applyAlignment="1" applyProtection="1">
      <alignment vertical="center"/>
    </xf>
    <xf numFmtId="0" fontId="0" fillId="0" borderId="15" xfId="0" applyNumberFormat="1" applyBorder="1" applyAlignment="1" applyProtection="1">
      <alignment vertical="center"/>
    </xf>
    <xf numFmtId="175" fontId="0" fillId="0" borderId="15" xfId="0" applyNumberFormat="1" applyBorder="1" applyAlignment="1" applyProtection="1">
      <alignment vertical="center"/>
    </xf>
    <xf numFmtId="0" fontId="0" fillId="0" borderId="47" xfId="0" applyNumberFormat="1" applyBorder="1" applyAlignment="1" applyProtection="1">
      <alignment vertical="center"/>
    </xf>
    <xf numFmtId="0" fontId="81" fillId="0" borderId="0" xfId="0" applyNumberFormat="1" applyFont="1" applyBorder="1" applyAlignment="1" applyProtection="1"/>
    <xf numFmtId="0" fontId="0" fillId="0" borderId="49" xfId="0" applyNumberFormat="1" applyBorder="1" applyAlignment="1" applyProtection="1"/>
    <xf numFmtId="0" fontId="77" fillId="0" borderId="0" xfId="0" applyNumberFormat="1" applyFont="1" applyBorder="1" applyAlignment="1" applyProtection="1">
      <alignment horizontal="center" vertical="center"/>
    </xf>
    <xf numFmtId="0" fontId="77" fillId="0" borderId="0" xfId="0" applyNumberFormat="1" applyFont="1" applyBorder="1" applyAlignment="1" applyProtection="1">
      <alignment horizontal="left" vertical="center"/>
    </xf>
    <xf numFmtId="0" fontId="10" fillId="0" borderId="0" xfId="0" applyNumberFormat="1" applyFont="1" applyBorder="1" applyAlignment="1" applyProtection="1">
      <alignment vertical="center"/>
    </xf>
    <xf numFmtId="0" fontId="82" fillId="0" borderId="0" xfId="0" applyNumberFormat="1" applyFont="1" applyFill="1" applyBorder="1" applyAlignment="1" applyProtection="1"/>
    <xf numFmtId="0" fontId="10" fillId="0" borderId="0" xfId="0" applyNumberFormat="1" applyFont="1" applyBorder="1" applyAlignment="1" applyProtection="1">
      <alignment horizontal="center" vertical="center"/>
    </xf>
    <xf numFmtId="0" fontId="10" fillId="0" borderId="0" xfId="0" applyNumberFormat="1" applyFont="1" applyBorder="1" applyAlignment="1" applyProtection="1">
      <alignment horizontal="left" vertical="center"/>
    </xf>
    <xf numFmtId="0" fontId="79" fillId="0" borderId="0" xfId="0" applyNumberFormat="1" applyFont="1" applyBorder="1" applyAlignment="1" applyProtection="1">
      <alignment horizontal="center" vertical="center"/>
    </xf>
    <xf numFmtId="0" fontId="83" fillId="0" borderId="0" xfId="0" applyNumberFormat="1" applyFont="1" applyBorder="1" applyAlignment="1" applyProtection="1">
      <alignment vertical="center"/>
    </xf>
    <xf numFmtId="0" fontId="80" fillId="0" borderId="0" xfId="0" applyNumberFormat="1" applyFont="1" applyBorder="1" applyAlignment="1" applyProtection="1">
      <alignment horizontal="center"/>
    </xf>
    <xf numFmtId="176" fontId="80" fillId="0" borderId="0" xfId="243" applyNumberFormat="1" applyFont="1" applyBorder="1" applyAlignment="1" applyProtection="1"/>
    <xf numFmtId="0" fontId="0" fillId="0" borderId="0" xfId="0" applyNumberFormat="1" applyFill="1" applyBorder="1" applyAlignment="1" applyProtection="1">
      <alignment horizontal="center"/>
    </xf>
    <xf numFmtId="0" fontId="0" fillId="0" borderId="50" xfId="0" applyNumberFormat="1" applyBorder="1" applyAlignment="1" applyProtection="1"/>
    <xf numFmtId="176" fontId="0" fillId="0" borderId="50" xfId="243" applyNumberFormat="1" applyFont="1" applyBorder="1" applyAlignment="1" applyProtection="1"/>
    <xf numFmtId="0" fontId="10" fillId="0" borderId="19" xfId="0" applyNumberFormat="1" applyFont="1" applyBorder="1" applyAlignment="1" applyProtection="1"/>
    <xf numFmtId="0" fontId="10" fillId="0" borderId="0" xfId="0" applyNumberFormat="1" applyFont="1" applyBorder="1" applyAlignment="1" applyProtection="1">
      <alignment horizontal="center"/>
    </xf>
    <xf numFmtId="0" fontId="10" fillId="0" borderId="0" xfId="0" applyNumberFormat="1" applyFont="1" applyBorder="1" applyAlignment="1" applyProtection="1"/>
    <xf numFmtId="0" fontId="84" fillId="0" borderId="0" xfId="0" applyNumberFormat="1" applyFont="1" applyBorder="1" applyAlignment="1" applyProtection="1">
      <alignment vertical="center"/>
    </xf>
    <xf numFmtId="0" fontId="50" fillId="0" borderId="0" xfId="0" applyNumberFormat="1" applyFont="1" applyBorder="1" applyAlignment="1" applyProtection="1"/>
    <xf numFmtId="176" fontId="50" fillId="0" borderId="0" xfId="243" applyNumberFormat="1" applyFont="1" applyBorder="1" applyAlignment="1" applyProtection="1"/>
    <xf numFmtId="0" fontId="10" fillId="0" borderId="47" xfId="0" applyNumberFormat="1" applyFont="1" applyBorder="1" applyAlignment="1" applyProtection="1"/>
    <xf numFmtId="176" fontId="0" fillId="0" borderId="51" xfId="243" applyNumberFormat="1" applyFont="1" applyBorder="1" applyAlignment="1" applyProtection="1"/>
    <xf numFmtId="176" fontId="0" fillId="0" borderId="52" xfId="243" applyNumberFormat="1" applyFont="1" applyBorder="1" applyAlignment="1" applyProtection="1"/>
    <xf numFmtId="0" fontId="10" fillId="0" borderId="0" xfId="0" applyNumberFormat="1" applyFont="1" applyBorder="1" applyAlignment="1" applyProtection="1">
      <alignment horizontal="left"/>
    </xf>
    <xf numFmtId="0" fontId="73" fillId="0" borderId="0" xfId="0" applyNumberFormat="1" applyFont="1" applyBorder="1" applyAlignment="1" applyProtection="1"/>
    <xf numFmtId="176" fontId="73" fillId="0" borderId="52" xfId="243" applyNumberFormat="1" applyFont="1" applyBorder="1" applyAlignment="1" applyProtection="1"/>
    <xf numFmtId="176" fontId="74" fillId="0" borderId="50" xfId="243" applyNumberFormat="1" applyFont="1" applyBorder="1" applyAlignment="1" applyProtection="1"/>
    <xf numFmtId="0" fontId="73" fillId="0" borderId="0" xfId="0" applyNumberFormat="1" applyFont="1" applyFill="1" applyBorder="1" applyAlignment="1" applyProtection="1"/>
    <xf numFmtId="176" fontId="73" fillId="0" borderId="0" xfId="243" applyNumberFormat="1" applyFont="1" applyBorder="1" applyAlignment="1" applyProtection="1"/>
    <xf numFmtId="0" fontId="73" fillId="0" borderId="0" xfId="0" applyNumberFormat="1" applyFont="1" applyBorder="1" applyAlignment="1" applyProtection="1">
      <alignment horizontal="left" vertical="center"/>
    </xf>
    <xf numFmtId="0" fontId="0" fillId="0" borderId="0" xfId="0" applyNumberFormat="1" applyFill="1" applyBorder="1" applyAlignment="1" applyProtection="1"/>
    <xf numFmtId="176" fontId="0" fillId="0" borderId="0" xfId="243" applyNumberFormat="1" applyFont="1" applyBorder="1" applyAlignment="1" applyProtection="1"/>
    <xf numFmtId="176" fontId="73" fillId="0" borderId="32" xfId="243" applyNumberFormat="1" applyFont="1" applyBorder="1" applyAlignment="1" applyProtection="1"/>
    <xf numFmtId="0" fontId="73" fillId="0" borderId="31" xfId="0" applyNumberFormat="1" applyFont="1" applyBorder="1" applyAlignment="1" applyProtection="1">
      <alignment horizontal="center"/>
    </xf>
    <xf numFmtId="0" fontId="73" fillId="0" borderId="44" xfId="0" applyNumberFormat="1" applyFont="1" applyBorder="1" applyAlignment="1" applyProtection="1">
      <alignment horizontal="center"/>
    </xf>
    <xf numFmtId="0" fontId="0" fillId="0" borderId="15" xfId="0" applyNumberFormat="1" applyFill="1" applyBorder="1" applyAlignment="1" applyProtection="1"/>
    <xf numFmtId="0" fontId="74" fillId="0" borderId="15" xfId="0" applyNumberFormat="1" applyFont="1" applyBorder="1" applyAlignment="1" applyProtection="1">
      <alignment horizontal="center"/>
    </xf>
    <xf numFmtId="3" fontId="0" fillId="0" borderId="15" xfId="0" applyNumberFormat="1" applyBorder="1" applyAlignment="1" applyProtection="1"/>
    <xf numFmtId="4" fontId="73" fillId="0" borderId="15" xfId="0" applyNumberFormat="1" applyFont="1" applyBorder="1" applyAlignment="1" applyProtection="1">
      <alignment vertical="center"/>
    </xf>
    <xf numFmtId="0" fontId="74" fillId="0" borderId="0" xfId="0" applyNumberFormat="1" applyFont="1" applyFill="1" applyBorder="1" applyAlignment="1" applyProtection="1"/>
    <xf numFmtId="176" fontId="73" fillId="0" borderId="51" xfId="243" applyNumberFormat="1" applyFont="1" applyBorder="1" applyAlignment="1" applyProtection="1"/>
    <xf numFmtId="0" fontId="79" fillId="0" borderId="0" xfId="0" applyNumberFormat="1" applyFont="1" applyBorder="1" applyAlignment="1" applyProtection="1"/>
    <xf numFmtId="0" fontId="83" fillId="0" borderId="0" xfId="0" applyNumberFormat="1" applyFont="1" applyBorder="1" applyAlignment="1" applyProtection="1"/>
    <xf numFmtId="0" fontId="74"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176" fontId="74" fillId="0" borderId="0" xfId="243" applyNumberFormat="1" applyFont="1" applyBorder="1" applyAlignment="1" applyProtection="1"/>
    <xf numFmtId="0" fontId="85" fillId="0" borderId="0" xfId="0" applyNumberFormat="1" applyFont="1" applyBorder="1" applyAlignment="1" applyProtection="1">
      <alignment horizontal="left" vertical="center"/>
    </xf>
    <xf numFmtId="176" fontId="80" fillId="0" borderId="51" xfId="243" applyNumberFormat="1" applyFont="1" applyBorder="1" applyAlignment="1" applyProtection="1"/>
    <xf numFmtId="0" fontId="86" fillId="0" borderId="0" xfId="0" applyNumberFormat="1" applyFont="1" applyBorder="1" applyAlignment="1" applyProtection="1">
      <alignment horizontal="left" vertical="center"/>
    </xf>
    <xf numFmtId="0" fontId="74" fillId="0" borderId="0" xfId="0" applyNumberFormat="1" applyFont="1" applyBorder="1" applyAlignment="1" applyProtection="1">
      <alignment vertical="center"/>
    </xf>
    <xf numFmtId="176" fontId="0" fillId="0" borderId="0" xfId="243" applyNumberFormat="1" applyFont="1" applyFill="1" applyBorder="1" applyAlignment="1" applyProtection="1"/>
    <xf numFmtId="176" fontId="10" fillId="0" borderId="0" xfId="243" applyNumberFormat="1" applyFont="1" applyBorder="1" applyAlignment="1" applyProtection="1"/>
    <xf numFmtId="0" fontId="74" fillId="0" borderId="0" xfId="0" applyNumberFormat="1" applyFont="1" applyAlignment="1" applyProtection="1"/>
    <xf numFmtId="0" fontId="77" fillId="0" borderId="0" xfId="0" applyNumberFormat="1" applyFont="1" applyBorder="1" applyAlignment="1" applyProtection="1"/>
    <xf numFmtId="0" fontId="31" fillId="0" borderId="0" xfId="0" applyNumberFormat="1" applyFont="1" applyFill="1" applyBorder="1" applyAlignment="1" applyProtection="1"/>
    <xf numFmtId="1" fontId="0" fillId="0" borderId="0" xfId="0" applyNumberFormat="1" applyBorder="1" applyAlignment="1" applyProtection="1"/>
    <xf numFmtId="0" fontId="87" fillId="0" borderId="13" xfId="0" applyNumberFormat="1" applyFont="1" applyBorder="1" applyAlignment="1" applyProtection="1">
      <alignment horizontal="center"/>
    </xf>
    <xf numFmtId="0" fontId="87" fillId="0" borderId="13" xfId="0" applyNumberFormat="1" applyFont="1" applyBorder="1" applyAlignment="1" applyProtection="1"/>
    <xf numFmtId="0" fontId="81" fillId="0" borderId="13" xfId="0" applyNumberFormat="1" applyFont="1" applyBorder="1" applyAlignment="1" applyProtection="1"/>
    <xf numFmtId="0" fontId="81" fillId="0" borderId="14" xfId="0" applyNumberFormat="1" applyFont="1" applyBorder="1" applyAlignment="1" applyProtection="1"/>
    <xf numFmtId="0" fontId="87" fillId="0" borderId="14" xfId="0" applyNumberFormat="1" applyFont="1" applyBorder="1" applyAlignment="1" applyProtection="1"/>
    <xf numFmtId="0" fontId="87" fillId="0" borderId="14" xfId="0" applyNumberFormat="1" applyFont="1" applyBorder="1" applyAlignment="1" applyProtection="1">
      <alignment horizontal="center"/>
    </xf>
    <xf numFmtId="0" fontId="81" fillId="0" borderId="49" xfId="0" applyNumberFormat="1" applyFont="1" applyBorder="1" applyAlignment="1" applyProtection="1"/>
    <xf numFmtId="0" fontId="87" fillId="0" borderId="15" xfId="0" applyNumberFormat="1" applyFont="1" applyBorder="1" applyAlignment="1" applyProtection="1">
      <alignment horizontal="center"/>
    </xf>
    <xf numFmtId="0" fontId="87" fillId="0" borderId="15" xfId="0" applyNumberFormat="1" applyFont="1" applyBorder="1" applyAlignment="1" applyProtection="1"/>
    <xf numFmtId="0" fontId="31" fillId="0" borderId="32" xfId="0" applyNumberFormat="1" applyFont="1" applyBorder="1" applyAlignment="1" applyProtection="1"/>
    <xf numFmtId="3" fontId="74" fillId="0" borderId="0" xfId="0" applyNumberFormat="1" applyFont="1" applyBorder="1" applyAlignment="1" applyProtection="1"/>
    <xf numFmtId="0" fontId="73" fillId="0" borderId="0" xfId="0" applyNumberFormat="1" applyFont="1" applyBorder="1" applyAlignment="1" applyProtection="1">
      <alignment horizontal="center"/>
    </xf>
    <xf numFmtId="3" fontId="31" fillId="0" borderId="0" xfId="0" applyNumberFormat="1" applyFont="1" applyBorder="1" applyAlignment="1" applyProtection="1"/>
    <xf numFmtId="3" fontId="0" fillId="0" borderId="0" xfId="0" applyNumberFormat="1" applyBorder="1" applyAlignment="1" applyProtection="1"/>
    <xf numFmtId="3" fontId="73" fillId="0" borderId="32" xfId="0" applyNumberFormat="1" applyFont="1" applyBorder="1" applyAlignment="1" applyProtection="1"/>
    <xf numFmtId="3" fontId="0" fillId="0" borderId="0" xfId="0" applyNumberFormat="1" applyFill="1" applyBorder="1" applyAlignment="1" applyProtection="1"/>
    <xf numFmtId="176" fontId="73" fillId="0" borderId="0" xfId="0" applyNumberFormat="1" applyFont="1" applyBorder="1" applyAlignment="1" applyProtection="1"/>
    <xf numFmtId="0" fontId="79" fillId="0" borderId="0" xfId="0" applyNumberFormat="1" applyFont="1" applyBorder="1" applyAlignment="1" applyProtection="1">
      <alignment horizontal="right" vertical="center"/>
    </xf>
    <xf numFmtId="0" fontId="74" fillId="0" borderId="0" xfId="0" applyNumberFormat="1" applyFont="1" applyBorder="1" applyAlignment="1" applyProtection="1">
      <alignment horizontal="center"/>
    </xf>
    <xf numFmtId="3" fontId="73" fillId="0" borderId="0" xfId="0" applyNumberFormat="1" applyFont="1" applyBorder="1" applyAlignment="1" applyProtection="1"/>
    <xf numFmtId="0" fontId="88" fillId="0" borderId="0" xfId="0" applyNumberFormat="1" applyFont="1" applyBorder="1" applyAlignment="1" applyProtection="1">
      <alignment horizontal="center" vertical="center"/>
    </xf>
    <xf numFmtId="3" fontId="80" fillId="0" borderId="0" xfId="0" applyNumberFormat="1" applyFont="1" applyBorder="1" applyAlignment="1" applyProtection="1"/>
    <xf numFmtId="0" fontId="63" fillId="0" borderId="0" xfId="0" applyNumberFormat="1" applyFont="1" applyBorder="1" applyAlignment="1" applyProtection="1">
      <alignment horizontal="right"/>
    </xf>
    <xf numFmtId="0" fontId="31" fillId="0" borderId="0" xfId="0" applyNumberFormat="1" applyFont="1" applyBorder="1" applyAlignment="1" applyProtection="1">
      <alignment horizontal="center"/>
    </xf>
    <xf numFmtId="0" fontId="83" fillId="0" borderId="0" xfId="0" applyNumberFormat="1" applyFont="1" applyFill="1" applyBorder="1" applyAlignment="1" applyProtection="1">
      <alignment vertical="center"/>
    </xf>
    <xf numFmtId="0" fontId="0" fillId="0" borderId="32" xfId="0" applyNumberFormat="1" applyFill="1" applyBorder="1" applyAlignment="1" applyProtection="1"/>
    <xf numFmtId="0" fontId="0" fillId="0" borderId="32" xfId="0" applyNumberFormat="1" applyBorder="1" applyAlignment="1" applyProtection="1"/>
    <xf numFmtId="0" fontId="0" fillId="0" borderId="0" xfId="0" applyNumberFormat="1" applyBorder="1" applyAlignment="1" applyProtection="1">
      <alignment horizontal="right"/>
    </xf>
    <xf numFmtId="0" fontId="31" fillId="0" borderId="0" xfId="0" applyNumberFormat="1" applyFont="1" applyFill="1" applyBorder="1" applyAlignment="1" applyProtection="1">
      <alignment vertical="center"/>
    </xf>
    <xf numFmtId="0" fontId="89" fillId="0" borderId="13" xfId="0" applyNumberFormat="1" applyFont="1" applyBorder="1" applyAlignment="1" applyProtection="1">
      <alignment horizontal="center"/>
    </xf>
    <xf numFmtId="0" fontId="89" fillId="0" borderId="13" xfId="0" applyNumberFormat="1" applyFont="1" applyBorder="1" applyAlignment="1" applyProtection="1">
      <alignment horizontal="left"/>
    </xf>
    <xf numFmtId="0" fontId="89" fillId="0" borderId="13" xfId="0" applyNumberFormat="1" applyFont="1" applyBorder="1" applyAlignment="1" applyProtection="1"/>
    <xf numFmtId="0" fontId="89" fillId="0" borderId="14" xfId="0" applyNumberFormat="1" applyFont="1" applyBorder="1" applyAlignment="1" applyProtection="1"/>
    <xf numFmtId="0" fontId="89" fillId="0" borderId="14" xfId="0" applyNumberFormat="1" applyFont="1" applyBorder="1" applyAlignment="1" applyProtection="1">
      <alignment horizontal="left"/>
    </xf>
    <xf numFmtId="9" fontId="89" fillId="0" borderId="14" xfId="0" applyNumberFormat="1" applyFont="1" applyBorder="1" applyAlignment="1" applyProtection="1"/>
    <xf numFmtId="0" fontId="89" fillId="0" borderId="14" xfId="0" applyNumberFormat="1" applyFont="1" applyBorder="1" applyAlignment="1" applyProtection="1">
      <alignment horizontal="center"/>
    </xf>
    <xf numFmtId="0" fontId="89" fillId="0" borderId="49" xfId="0" applyNumberFormat="1" applyFont="1" applyBorder="1" applyAlignment="1" applyProtection="1"/>
    <xf numFmtId="0" fontId="89" fillId="0" borderId="49" xfId="0" applyNumberFormat="1" applyFont="1" applyBorder="1" applyAlignment="1" applyProtection="1">
      <alignment horizontal="left"/>
    </xf>
    <xf numFmtId="0" fontId="89" fillId="0" borderId="15" xfId="0" applyNumberFormat="1" applyFont="1" applyBorder="1" applyAlignment="1" applyProtection="1"/>
    <xf numFmtId="0" fontId="89" fillId="0" borderId="9" xfId="0" applyNumberFormat="1" applyFont="1" applyFill="1" applyBorder="1" applyAlignment="1" applyProtection="1">
      <alignment horizontal="left"/>
    </xf>
    <xf numFmtId="0" fontId="90" fillId="0" borderId="0" xfId="0" applyNumberFormat="1" applyFont="1" applyBorder="1" applyAlignment="1" applyProtection="1">
      <alignment horizontal="center" vertical="center"/>
    </xf>
    <xf numFmtId="0" fontId="53" fillId="0" borderId="0" xfId="0" applyNumberFormat="1" applyFont="1" applyFill="1" applyBorder="1" applyAlignment="1" applyProtection="1">
      <alignment vertical="center"/>
    </xf>
    <xf numFmtId="0" fontId="31" fillId="0" borderId="0" xfId="0" applyNumberFormat="1" applyFont="1" applyBorder="1" applyAlignment="1" applyProtection="1">
      <alignment vertical="center"/>
    </xf>
    <xf numFmtId="0" fontId="51" fillId="0" borderId="0" xfId="0" applyNumberFormat="1" applyFont="1" applyBorder="1" applyAlignment="1" applyProtection="1">
      <alignment vertical="center"/>
    </xf>
    <xf numFmtId="0" fontId="31" fillId="0" borderId="30" xfId="0" applyNumberFormat="1" applyFont="1" applyFill="1" applyBorder="1" applyAlignment="1" applyProtection="1"/>
    <xf numFmtId="0" fontId="91" fillId="0" borderId="0" xfId="0" applyNumberFormat="1" applyFont="1" applyBorder="1" applyAlignment="1" applyProtection="1">
      <alignment vertical="center"/>
    </xf>
    <xf numFmtId="0" fontId="77" fillId="0" borderId="0" xfId="0" applyNumberFormat="1" applyFont="1" applyFill="1" applyBorder="1" applyAlignment="1" applyProtection="1"/>
    <xf numFmtId="0" fontId="76" fillId="0" borderId="0" xfId="0" applyNumberFormat="1" applyFont="1" applyBorder="1" applyAlignment="1" applyProtection="1">
      <alignment vertical="center"/>
    </xf>
    <xf numFmtId="0" fontId="79" fillId="0" borderId="0" xfId="0" applyNumberFormat="1" applyFont="1" applyFill="1" applyBorder="1" applyAlignment="1" applyProtection="1"/>
    <xf numFmtId="0" fontId="0" fillId="0" borderId="32" xfId="0" applyNumberFormat="1" applyBorder="1" applyAlignment="1" applyProtection="1">
      <alignment horizontal="center"/>
    </xf>
    <xf numFmtId="0" fontId="0" fillId="0" borderId="0" xfId="0" applyNumberFormat="1" applyAlignment="1" applyProtection="1">
      <alignment horizontal="center"/>
    </xf>
    <xf numFmtId="37" fontId="115" fillId="62" borderId="0" xfId="305" applyNumberFormat="1" applyFont="1" applyFill="1" applyBorder="1" applyAlignment="1">
      <alignment horizontal="center"/>
    </xf>
    <xf numFmtId="37" fontId="115" fillId="62" borderId="0" xfId="305" applyNumberFormat="1" applyFont="1" applyFill="1" applyBorder="1"/>
    <xf numFmtId="37" fontId="115" fillId="62" borderId="0" xfId="305" applyNumberFormat="1" applyFont="1" applyFill="1" applyBorder="1" applyAlignment="1">
      <alignment vertical="center"/>
    </xf>
    <xf numFmtId="0" fontId="115" fillId="62" borderId="0" xfId="305" applyNumberFormat="1" applyFont="1" applyFill="1" applyBorder="1" applyAlignment="1">
      <alignment horizontal="center"/>
    </xf>
    <xf numFmtId="37" fontId="116" fillId="62" borderId="0" xfId="305" applyNumberFormat="1" applyFont="1" applyFill="1" applyBorder="1"/>
    <xf numFmtId="37" fontId="115" fillId="62" borderId="0" xfId="305" applyNumberFormat="1" applyFont="1" applyFill="1"/>
    <xf numFmtId="37" fontId="115" fillId="62" borderId="0" xfId="305" applyNumberFormat="1" applyFont="1" applyFill="1" applyAlignment="1">
      <alignment horizontal="center"/>
    </xf>
    <xf numFmtId="37" fontId="117" fillId="62" borderId="0" xfId="305" applyNumberFormat="1" applyFont="1" applyFill="1" applyAlignment="1">
      <alignment vertical="center"/>
    </xf>
    <xf numFmtId="37" fontId="115" fillId="61" borderId="0" xfId="305" applyNumberFormat="1" applyFont="1" applyFill="1" applyBorder="1"/>
    <xf numFmtId="0" fontId="10" fillId="0" borderId="0" xfId="346"/>
    <xf numFmtId="37" fontId="118" fillId="62" borderId="0" xfId="305" applyNumberFormat="1" applyFont="1" applyFill="1"/>
    <xf numFmtId="0" fontId="118" fillId="62" borderId="0" xfId="305" applyFont="1" applyFill="1"/>
    <xf numFmtId="0" fontId="118" fillId="62" borderId="55" xfId="305" applyFont="1" applyFill="1" applyBorder="1" applyAlignment="1">
      <alignment horizontal="center" vertical="center"/>
    </xf>
    <xf numFmtId="0" fontId="63" fillId="62" borderId="55" xfId="305" applyFont="1" applyFill="1" applyBorder="1" applyAlignment="1">
      <alignment horizontal="center" vertical="center" wrapText="1"/>
    </xf>
    <xf numFmtId="37" fontId="63" fillId="62" borderId="55" xfId="305" applyNumberFormat="1" applyFont="1" applyFill="1" applyBorder="1" applyAlignment="1">
      <alignment horizontal="center" vertical="center" wrapText="1"/>
    </xf>
    <xf numFmtId="37" fontId="63" fillId="62" borderId="56" xfId="305" applyNumberFormat="1" applyFont="1" applyFill="1" applyBorder="1" applyAlignment="1">
      <alignment horizontal="center" vertical="center" wrapText="1"/>
    </xf>
    <xf numFmtId="0" fontId="63" fillId="62" borderId="18" xfId="305" applyFont="1" applyFill="1" applyBorder="1" applyAlignment="1">
      <alignment vertical="center"/>
    </xf>
    <xf numFmtId="37" fontId="63" fillId="62" borderId="31" xfId="305" applyNumberFormat="1" applyFont="1" applyFill="1" applyBorder="1" applyAlignment="1">
      <alignment vertical="center"/>
    </xf>
    <xf numFmtId="37" fontId="63" fillId="62" borderId="63" xfId="305" applyNumberFormat="1" applyFont="1" applyFill="1" applyBorder="1" applyAlignment="1">
      <alignment vertical="center"/>
    </xf>
    <xf numFmtId="0" fontId="118" fillId="62" borderId="29" xfId="305" applyFont="1" applyFill="1" applyBorder="1" applyAlignment="1">
      <alignment vertical="center"/>
    </xf>
    <xf numFmtId="37" fontId="118" fillId="62" borderId="31" xfId="305" applyNumberFormat="1" applyFont="1" applyFill="1" applyBorder="1" applyAlignment="1">
      <alignment vertical="center"/>
    </xf>
    <xf numFmtId="37" fontId="118" fillId="62" borderId="58" xfId="305" applyNumberFormat="1" applyFont="1" applyFill="1" applyBorder="1" applyAlignment="1">
      <alignment vertical="center"/>
    </xf>
    <xf numFmtId="0" fontId="63" fillId="62" borderId="60" xfId="305" applyFont="1" applyFill="1" applyBorder="1" applyAlignment="1">
      <alignment vertical="center"/>
    </xf>
    <xf numFmtId="37" fontId="63" fillId="62" borderId="61" xfId="305" applyNumberFormat="1" applyFont="1" applyFill="1" applyBorder="1" applyAlignment="1">
      <alignment vertical="center"/>
    </xf>
    <xf numFmtId="37" fontId="63" fillId="62" borderId="62" xfId="305" applyNumberFormat="1" applyFont="1" applyFill="1" applyBorder="1" applyAlignment="1">
      <alignment vertical="center"/>
    </xf>
    <xf numFmtId="37" fontId="119" fillId="62" borderId="0" xfId="346" applyNumberFormat="1" applyFont="1" applyFill="1"/>
    <xf numFmtId="0" fontId="118" fillId="62" borderId="54" xfId="305" applyFont="1" applyFill="1" applyBorder="1" applyAlignment="1">
      <alignment horizontal="center" vertical="center"/>
    </xf>
    <xf numFmtId="0" fontId="63" fillId="62" borderId="57" xfId="305" applyFont="1" applyFill="1" applyBorder="1" applyAlignment="1">
      <alignment horizontal="center" vertical="center"/>
    </xf>
    <xf numFmtId="0" fontId="118" fillId="62" borderId="57" xfId="305" applyFont="1" applyFill="1" applyBorder="1" applyAlignment="1">
      <alignment horizontal="center" vertical="center"/>
    </xf>
    <xf numFmtId="0" fontId="63" fillId="62" borderId="59" xfId="305" applyFont="1" applyFill="1" applyBorder="1" applyAlignment="1">
      <alignment horizontal="center" vertical="center"/>
    </xf>
    <xf numFmtId="3" fontId="119" fillId="62" borderId="0" xfId="346" applyNumberFormat="1" applyFont="1" applyFill="1" applyBorder="1" applyAlignment="1">
      <alignment vertical="center"/>
    </xf>
    <xf numFmtId="3" fontId="119" fillId="62" borderId="0" xfId="346" applyNumberFormat="1" applyFont="1" applyFill="1" applyBorder="1"/>
    <xf numFmtId="173" fontId="119" fillId="61" borderId="0" xfId="305" applyNumberFormat="1" applyFont="1" applyFill="1" applyAlignment="1">
      <alignment horizontal="left"/>
    </xf>
    <xf numFmtId="0" fontId="61" fillId="62" borderId="0" xfId="305" applyNumberFormat="1" applyFont="1" applyFill="1" applyBorder="1" applyAlignment="1">
      <alignment horizontal="center"/>
    </xf>
    <xf numFmtId="37" fontId="61" fillId="62" borderId="0" xfId="305" applyNumberFormat="1" applyFont="1" applyFill="1" applyBorder="1"/>
    <xf numFmtId="3" fontId="61" fillId="62" borderId="0" xfId="346" applyNumberFormat="1" applyFont="1" applyFill="1" applyBorder="1" applyAlignment="1">
      <alignment vertical="center"/>
    </xf>
    <xf numFmtId="37" fontId="61" fillId="61" borderId="0" xfId="259" applyNumberFormat="1" applyFont="1" applyFill="1" applyBorder="1"/>
    <xf numFmtId="37" fontId="61" fillId="62" borderId="0" xfId="305" applyNumberFormat="1" applyFont="1" applyFill="1" applyBorder="1" applyAlignment="1">
      <alignment vertical="center"/>
    </xf>
    <xf numFmtId="0" fontId="61" fillId="62" borderId="0" xfId="305" applyFont="1" applyFill="1" applyBorder="1" applyAlignment="1">
      <alignment horizontal="center"/>
    </xf>
    <xf numFmtId="37" fontId="61" fillId="61" borderId="0" xfId="305" applyNumberFormat="1" applyFont="1" applyFill="1" applyBorder="1"/>
    <xf numFmtId="37" fontId="61" fillId="61" borderId="0" xfId="305" applyNumberFormat="1" applyFont="1" applyFill="1" applyBorder="1" applyAlignment="1">
      <alignment vertical="center"/>
    </xf>
    <xf numFmtId="0" fontId="119" fillId="62" borderId="31" xfId="305" applyFont="1" applyFill="1" applyBorder="1" applyAlignment="1">
      <alignment horizontal="center" vertical="center" wrapText="1"/>
    </xf>
    <xf numFmtId="0" fontId="119" fillId="62" borderId="31" xfId="305" applyNumberFormat="1" applyFont="1" applyFill="1" applyBorder="1" applyAlignment="1">
      <alignment horizontal="center" vertical="center" wrapText="1"/>
    </xf>
    <xf numFmtId="37" fontId="119" fillId="62" borderId="31" xfId="305" applyNumberFormat="1" applyFont="1" applyFill="1" applyBorder="1" applyAlignment="1">
      <alignment horizontal="center" vertical="center"/>
    </xf>
    <xf numFmtId="37" fontId="119" fillId="61" borderId="31" xfId="305" applyNumberFormat="1" applyFont="1" applyFill="1" applyBorder="1" applyAlignment="1">
      <alignment horizontal="center" vertical="center"/>
    </xf>
    <xf numFmtId="0" fontId="119" fillId="62" borderId="9" xfId="305" applyFont="1" applyFill="1" applyBorder="1" applyAlignment="1">
      <alignment horizontal="center" vertical="center" wrapText="1"/>
    </xf>
    <xf numFmtId="0" fontId="119" fillId="62" borderId="9" xfId="305" applyNumberFormat="1" applyFont="1" applyFill="1" applyBorder="1" applyAlignment="1">
      <alignment horizontal="center" vertical="center" wrapText="1"/>
    </xf>
    <xf numFmtId="37" fontId="119" fillId="62" borderId="9" xfId="305" applyNumberFormat="1" applyFont="1" applyFill="1" applyBorder="1" applyAlignment="1">
      <alignment horizontal="center" vertical="center"/>
    </xf>
    <xf numFmtId="37" fontId="119" fillId="61" borderId="9" xfId="305" applyNumberFormat="1" applyFont="1" applyFill="1" applyBorder="1" applyAlignment="1">
      <alignment horizontal="center" vertical="center"/>
    </xf>
    <xf numFmtId="37" fontId="119" fillId="62" borderId="44" xfId="305" applyNumberFormat="1" applyFont="1" applyFill="1" applyBorder="1"/>
    <xf numFmtId="37" fontId="119" fillId="61" borderId="44" xfId="305" applyNumberFormat="1" applyFont="1" applyFill="1" applyBorder="1"/>
    <xf numFmtId="0" fontId="119" fillId="62" borderId="29" xfId="305" applyFont="1" applyFill="1" applyBorder="1" applyAlignment="1">
      <alignment horizontal="center"/>
    </xf>
    <xf numFmtId="0" fontId="61" fillId="62" borderId="30" xfId="305" applyNumberFormat="1" applyFont="1" applyFill="1" applyBorder="1" applyAlignment="1">
      <alignment horizontal="center" vertical="center"/>
    </xf>
    <xf numFmtId="0" fontId="119" fillId="62" borderId="30" xfId="305" applyFont="1" applyFill="1" applyBorder="1"/>
    <xf numFmtId="37" fontId="61" fillId="62" borderId="30" xfId="267" applyNumberFormat="1" applyFont="1" applyFill="1" applyBorder="1"/>
    <xf numFmtId="37" fontId="61" fillId="61" borderId="33" xfId="267" applyNumberFormat="1" applyFont="1" applyFill="1" applyBorder="1"/>
    <xf numFmtId="0" fontId="119" fillId="62" borderId="19" xfId="305" applyFont="1" applyFill="1" applyBorder="1" applyAlignment="1">
      <alignment horizontal="center"/>
    </xf>
    <xf numFmtId="0" fontId="119" fillId="62" borderId="0" xfId="305" applyNumberFormat="1" applyFont="1" applyFill="1" applyBorder="1" applyAlignment="1">
      <alignment horizontal="center"/>
    </xf>
    <xf numFmtId="0" fontId="119" fillId="62" borderId="0" xfId="305" applyFont="1" applyFill="1" applyBorder="1"/>
    <xf numFmtId="37" fontId="119" fillId="62" borderId="0" xfId="267" applyNumberFormat="1" applyFont="1" applyFill="1" applyBorder="1"/>
    <xf numFmtId="37" fontId="119" fillId="61" borderId="47" xfId="267" applyNumberFormat="1" applyFont="1" applyFill="1" applyBorder="1"/>
    <xf numFmtId="37" fontId="61" fillId="62" borderId="19" xfId="305" applyNumberFormat="1" applyFont="1" applyFill="1" applyBorder="1" applyAlignment="1">
      <alignment horizontal="center"/>
    </xf>
    <xf numFmtId="37" fontId="61" fillId="61" borderId="47" xfId="305" applyNumberFormat="1" applyFont="1" applyFill="1" applyBorder="1"/>
    <xf numFmtId="0" fontId="120" fillId="62" borderId="19" xfId="305" applyFont="1" applyFill="1" applyBorder="1" applyAlignment="1">
      <alignment horizontal="center"/>
    </xf>
    <xf numFmtId="0" fontId="120" fillId="62" borderId="0" xfId="267" applyNumberFormat="1" applyFont="1" applyFill="1" applyBorder="1" applyAlignment="1">
      <alignment horizontal="center"/>
    </xf>
    <xf numFmtId="0" fontId="120" fillId="62" borderId="0" xfId="305" applyFont="1" applyFill="1" applyBorder="1"/>
    <xf numFmtId="37" fontId="120" fillId="62" borderId="0" xfId="267" applyNumberFormat="1" applyFont="1" applyFill="1" applyBorder="1"/>
    <xf numFmtId="37" fontId="120" fillId="61" borderId="47" xfId="267" applyNumberFormat="1" applyFont="1" applyFill="1" applyBorder="1"/>
    <xf numFmtId="0" fontId="61" fillId="62" borderId="19" xfId="305" applyFont="1" applyFill="1" applyBorder="1" applyAlignment="1">
      <alignment horizontal="center"/>
    </xf>
    <xf numFmtId="0" fontId="119" fillId="62" borderId="0" xfId="305" applyFont="1" applyFill="1" applyBorder="1" applyAlignment="1">
      <alignment horizontal="left"/>
    </xf>
    <xf numFmtId="0" fontId="61" fillId="62" borderId="0" xfId="305" applyFont="1" applyFill="1" applyBorder="1" applyAlignment="1">
      <alignment horizontal="right"/>
    </xf>
    <xf numFmtId="37" fontId="61" fillId="62" borderId="0" xfId="267" applyNumberFormat="1" applyFont="1" applyFill="1" applyBorder="1"/>
    <xf numFmtId="37" fontId="61" fillId="61" borderId="47" xfId="267" applyNumberFormat="1" applyFont="1" applyFill="1" applyBorder="1"/>
    <xf numFmtId="0" fontId="120" fillId="62" borderId="0" xfId="267" quotePrefix="1" applyNumberFormat="1" applyFont="1" applyFill="1" applyBorder="1" applyAlignment="1">
      <alignment horizontal="center"/>
    </xf>
    <xf numFmtId="0" fontId="119" fillId="62" borderId="16" xfId="305" applyFont="1" applyFill="1" applyBorder="1" applyAlignment="1">
      <alignment horizontal="right"/>
    </xf>
    <xf numFmtId="37" fontId="119" fillId="62" borderId="16" xfId="267" applyNumberFormat="1" applyFont="1" applyFill="1" applyBorder="1"/>
    <xf numFmtId="0" fontId="119" fillId="62" borderId="16" xfId="305" applyNumberFormat="1" applyFont="1" applyFill="1" applyBorder="1" applyAlignment="1">
      <alignment horizontal="center"/>
    </xf>
    <xf numFmtId="37" fontId="119" fillId="61" borderId="53" xfId="267" applyNumberFormat="1" applyFont="1" applyFill="1" applyBorder="1"/>
    <xf numFmtId="0" fontId="61" fillId="62" borderId="0" xfId="305" applyFont="1" applyFill="1" applyBorder="1"/>
    <xf numFmtId="0" fontId="119" fillId="62" borderId="0" xfId="267" applyNumberFormat="1" applyFont="1" applyFill="1" applyBorder="1" applyAlignment="1">
      <alignment horizontal="center"/>
    </xf>
    <xf numFmtId="0" fontId="61" fillId="62" borderId="0" xfId="267" applyNumberFormat="1" applyFont="1" applyFill="1" applyBorder="1" applyAlignment="1">
      <alignment horizontal="center"/>
    </xf>
    <xf numFmtId="0" fontId="120" fillId="62" borderId="0" xfId="305" applyNumberFormat="1" applyFont="1" applyFill="1" applyBorder="1" applyAlignment="1">
      <alignment horizontal="center"/>
    </xf>
    <xf numFmtId="0" fontId="61" fillId="62" borderId="0" xfId="305" quotePrefix="1" applyNumberFormat="1" applyFont="1" applyFill="1" applyBorder="1" applyAlignment="1">
      <alignment horizontal="center"/>
    </xf>
    <xf numFmtId="0" fontId="119" fillId="62" borderId="0" xfId="305" quotePrefix="1" applyNumberFormat="1" applyFont="1" applyFill="1" applyBorder="1" applyAlignment="1">
      <alignment horizontal="center"/>
    </xf>
    <xf numFmtId="0" fontId="119" fillId="62" borderId="18" xfId="305" applyFont="1" applyFill="1" applyBorder="1" applyAlignment="1">
      <alignment horizontal="center" vertical="center"/>
    </xf>
    <xf numFmtId="0" fontId="119" fillId="62" borderId="16" xfId="305" applyNumberFormat="1" applyFont="1" applyFill="1" applyBorder="1" applyAlignment="1">
      <alignment horizontal="center" vertical="center"/>
    </xf>
    <xf numFmtId="0" fontId="119" fillId="62" borderId="16" xfId="305" applyFont="1" applyFill="1" applyBorder="1" applyAlignment="1">
      <alignment horizontal="left" vertical="center"/>
    </xf>
    <xf numFmtId="37" fontId="119" fillId="62" borderId="16" xfId="267" applyNumberFormat="1" applyFont="1" applyFill="1" applyBorder="1" applyAlignment="1">
      <alignment vertical="center"/>
    </xf>
    <xf numFmtId="37" fontId="119" fillId="61" borderId="53" xfId="267" applyNumberFormat="1" applyFont="1" applyFill="1" applyBorder="1" applyAlignment="1">
      <alignment vertical="center"/>
    </xf>
    <xf numFmtId="37" fontId="61" fillId="62" borderId="0" xfId="305" applyNumberFormat="1" applyFont="1" applyFill="1" applyBorder="1" applyAlignment="1">
      <alignment horizontal="center"/>
    </xf>
    <xf numFmtId="0" fontId="119" fillId="62" borderId="0" xfId="305" applyNumberFormat="1" applyFont="1" applyFill="1" applyBorder="1" applyAlignment="1">
      <alignment horizontal="center" vertical="center"/>
    </xf>
    <xf numFmtId="37" fontId="61" fillId="62" borderId="0" xfId="259" applyNumberFormat="1" applyFont="1" applyFill="1" applyBorder="1"/>
    <xf numFmtId="0" fontId="61" fillId="62" borderId="0" xfId="305" applyNumberFormat="1" applyFont="1" applyFill="1" applyBorder="1" applyAlignment="1">
      <alignment horizontal="center" vertical="center"/>
    </xf>
    <xf numFmtId="37" fontId="61" fillId="61" borderId="47" xfId="259" applyNumberFormat="1" applyFont="1" applyFill="1" applyBorder="1"/>
    <xf numFmtId="37" fontId="119" fillId="62" borderId="0" xfId="259" applyNumberFormat="1" applyFont="1" applyFill="1" applyBorder="1"/>
    <xf numFmtId="37" fontId="119" fillId="61" borderId="47" xfId="259" applyNumberFormat="1" applyFont="1" applyFill="1" applyBorder="1"/>
    <xf numFmtId="0" fontId="121" fillId="62" borderId="0" xfId="305" applyNumberFormat="1" applyFont="1" applyFill="1" applyBorder="1" applyAlignment="1">
      <alignment horizontal="center"/>
    </xf>
    <xf numFmtId="0" fontId="119" fillId="62" borderId="19" xfId="305" applyFont="1" applyFill="1" applyBorder="1" applyAlignment="1">
      <alignment horizontal="center" vertical="center"/>
    </xf>
    <xf numFmtId="0" fontId="119" fillId="62" borderId="16" xfId="305" applyFont="1" applyFill="1" applyBorder="1" applyAlignment="1">
      <alignment horizontal="left"/>
    </xf>
    <xf numFmtId="0" fontId="119" fillId="62" borderId="0" xfId="259" applyNumberFormat="1" applyFont="1" applyFill="1" applyBorder="1" applyAlignment="1">
      <alignment horizontal="center"/>
    </xf>
    <xf numFmtId="37" fontId="119" fillId="61" borderId="16" xfId="267" applyNumberFormat="1" applyFont="1" applyFill="1" applyBorder="1"/>
    <xf numFmtId="0" fontId="119" fillId="62" borderId="0" xfId="305" applyFont="1" applyFill="1" applyBorder="1" applyAlignment="1">
      <alignment horizontal="center" vertical="center"/>
    </xf>
    <xf numFmtId="0" fontId="119" fillId="62" borderId="0" xfId="305" applyFont="1" applyFill="1" applyBorder="1" applyAlignment="1">
      <alignment horizontal="left" vertical="center"/>
    </xf>
    <xf numFmtId="37" fontId="119" fillId="62" borderId="0" xfId="267" applyNumberFormat="1" applyFont="1" applyFill="1" applyBorder="1" applyAlignment="1">
      <alignment vertical="center"/>
    </xf>
    <xf numFmtId="37" fontId="119" fillId="61" borderId="0" xfId="267" applyNumberFormat="1" applyFont="1" applyFill="1" applyBorder="1" applyAlignment="1">
      <alignment vertical="center"/>
    </xf>
    <xf numFmtId="37" fontId="122" fillId="62" borderId="0" xfId="267" applyNumberFormat="1" applyFont="1" applyFill="1" applyBorder="1" applyAlignment="1">
      <alignment vertical="center"/>
    </xf>
    <xf numFmtId="37" fontId="122" fillId="61" borderId="0" xfId="267" applyNumberFormat="1" applyFont="1" applyFill="1" applyBorder="1" applyAlignment="1">
      <alignment vertical="center"/>
    </xf>
    <xf numFmtId="37" fontId="119" fillId="62" borderId="0" xfId="346" applyNumberFormat="1" applyFont="1" applyFill="1" applyBorder="1"/>
    <xf numFmtId="37" fontId="119" fillId="62" borderId="0" xfId="346" applyNumberFormat="1" applyFont="1" applyFill="1" applyBorder="1" applyAlignment="1">
      <alignment horizontal="center"/>
    </xf>
    <xf numFmtId="37" fontId="119" fillId="61" borderId="0" xfId="346" applyNumberFormat="1" applyFont="1" applyFill="1" applyBorder="1"/>
    <xf numFmtId="37" fontId="119" fillId="62" borderId="19" xfId="268" applyNumberFormat="1" applyFont="1" applyFill="1" applyBorder="1" applyAlignment="1">
      <alignment horizontal="center"/>
    </xf>
    <xf numFmtId="37" fontId="119" fillId="62" borderId="0" xfId="261" applyNumberFormat="1" applyFont="1" applyFill="1" applyBorder="1"/>
    <xf numFmtId="37" fontId="119" fillId="61" borderId="47" xfId="261" applyNumberFormat="1" applyFont="1" applyFill="1" applyBorder="1"/>
    <xf numFmtId="37" fontId="119" fillId="62" borderId="0" xfId="346" quotePrefix="1" applyNumberFormat="1" applyFont="1" applyFill="1" applyBorder="1" applyAlignment="1">
      <alignment horizontal="center"/>
    </xf>
    <xf numFmtId="37" fontId="119" fillId="62" borderId="0" xfId="346" applyNumberFormat="1" applyFont="1" applyFill="1" applyBorder="1" applyAlignment="1">
      <alignment horizontal="left"/>
    </xf>
    <xf numFmtId="37" fontId="119" fillId="62" borderId="0" xfId="346" applyNumberFormat="1" applyFont="1" applyFill="1" applyBorder="1" applyAlignment="1">
      <alignment horizontal="left" wrapText="1"/>
    </xf>
    <xf numFmtId="37" fontId="120" fillId="62" borderId="19" xfId="268" applyNumberFormat="1" applyFont="1" applyFill="1" applyBorder="1" applyAlignment="1">
      <alignment horizontal="center"/>
    </xf>
    <xf numFmtId="167" fontId="120" fillId="62" borderId="0" xfId="346" applyNumberFormat="1" applyFont="1" applyFill="1" applyBorder="1" applyAlignment="1">
      <alignment horizontal="center"/>
    </xf>
    <xf numFmtId="37" fontId="120" fillId="62" borderId="0" xfId="346" applyNumberFormat="1" applyFont="1" applyFill="1" applyBorder="1" applyAlignment="1">
      <alignment horizontal="left"/>
    </xf>
    <xf numFmtId="37" fontId="120" fillId="62" borderId="0" xfId="261" applyNumberFormat="1" applyFont="1" applyFill="1" applyBorder="1"/>
    <xf numFmtId="37" fontId="120" fillId="61" borderId="47" xfId="261" applyNumberFormat="1" applyFont="1" applyFill="1" applyBorder="1"/>
    <xf numFmtId="37" fontId="120" fillId="61" borderId="0" xfId="261" applyNumberFormat="1" applyFont="1" applyFill="1" applyBorder="1"/>
    <xf numFmtId="37" fontId="120" fillId="62" borderId="0" xfId="346" applyNumberFormat="1" applyFont="1" applyFill="1" applyBorder="1" applyAlignment="1">
      <alignment horizontal="center"/>
    </xf>
    <xf numFmtId="37" fontId="61" fillId="62" borderId="19" xfId="268" applyNumberFormat="1" applyFont="1" applyFill="1" applyBorder="1" applyAlignment="1">
      <alignment horizontal="center"/>
    </xf>
    <xf numFmtId="37" fontId="61" fillId="62" borderId="0" xfId="346" applyNumberFormat="1" applyFont="1" applyFill="1" applyBorder="1" applyAlignment="1">
      <alignment horizontal="center"/>
    </xf>
    <xf numFmtId="37" fontId="61" fillId="62" borderId="0" xfId="346" applyNumberFormat="1" applyFont="1" applyFill="1" applyBorder="1" applyAlignment="1">
      <alignment horizontal="left"/>
    </xf>
    <xf numFmtId="37" fontId="61" fillId="62" borderId="0" xfId="261" applyNumberFormat="1" applyFont="1" applyFill="1" applyBorder="1"/>
    <xf numFmtId="37" fontId="61" fillId="61" borderId="47" xfId="261" applyNumberFormat="1" applyFont="1" applyFill="1" applyBorder="1"/>
    <xf numFmtId="37" fontId="61" fillId="62" borderId="0" xfId="346" applyNumberFormat="1" applyFont="1" applyFill="1" applyBorder="1" applyAlignment="1">
      <alignment horizontal="right"/>
    </xf>
    <xf numFmtId="37" fontId="61" fillId="62" borderId="0" xfId="346" quotePrefix="1" applyNumberFormat="1" applyFont="1" applyFill="1" applyBorder="1" applyAlignment="1">
      <alignment horizontal="center"/>
    </xf>
    <xf numFmtId="37" fontId="61" fillId="62" borderId="0" xfId="268" applyNumberFormat="1" applyFont="1" applyFill="1" applyBorder="1" applyAlignment="1">
      <alignment horizontal="center"/>
    </xf>
    <xf numFmtId="37" fontId="61" fillId="61" borderId="0" xfId="261" applyNumberFormat="1" applyFont="1" applyFill="1" applyBorder="1"/>
    <xf numFmtId="37" fontId="61" fillId="62" borderId="0" xfId="346" applyNumberFormat="1" applyFont="1" applyFill="1" applyBorder="1"/>
    <xf numFmtId="37" fontId="61" fillId="62" borderId="0" xfId="0" applyNumberFormat="1" applyFont="1" applyFill="1" applyBorder="1" applyAlignment="1" applyProtection="1">
      <alignment horizontal="center"/>
    </xf>
    <xf numFmtId="37" fontId="61" fillId="61" borderId="0" xfId="0" applyNumberFormat="1" applyFont="1" applyFill="1" applyBorder="1" applyAlignment="1" applyProtection="1">
      <alignment horizontal="center"/>
    </xf>
    <xf numFmtId="37" fontId="61" fillId="61" borderId="0" xfId="346" applyNumberFormat="1" applyFont="1" applyFill="1" applyBorder="1"/>
    <xf numFmtId="0" fontId="61" fillId="62" borderId="19" xfId="305" applyNumberFormat="1" applyFont="1" applyFill="1" applyBorder="1" applyAlignment="1">
      <alignment horizontal="center" vertical="center"/>
    </xf>
    <xf numFmtId="0" fontId="61" fillId="62" borderId="0" xfId="305" applyFont="1" applyFill="1" applyBorder="1" applyAlignment="1">
      <alignment horizontal="center" vertical="center"/>
    </xf>
    <xf numFmtId="0" fontId="61" fillId="62" borderId="19" xfId="305" applyNumberFormat="1" applyFont="1" applyFill="1" applyBorder="1" applyAlignment="1">
      <alignment horizontal="center"/>
    </xf>
    <xf numFmtId="0" fontId="119" fillId="62" borderId="19" xfId="305" applyNumberFormat="1" applyFont="1" applyFill="1" applyBorder="1" applyAlignment="1">
      <alignment horizontal="center"/>
    </xf>
    <xf numFmtId="0" fontId="119" fillId="62" borderId="16" xfId="305" applyFont="1" applyFill="1" applyBorder="1"/>
    <xf numFmtId="0" fontId="61" fillId="62" borderId="34" xfId="305" applyNumberFormat="1" applyFont="1" applyFill="1" applyBorder="1" applyAlignment="1">
      <alignment horizontal="center"/>
    </xf>
    <xf numFmtId="0" fontId="61" fillId="62" borderId="32" xfId="305" applyFont="1" applyFill="1" applyBorder="1"/>
    <xf numFmtId="37" fontId="122" fillId="62" borderId="0" xfId="261" applyNumberFormat="1" applyFont="1" applyFill="1" applyBorder="1"/>
    <xf numFmtId="37" fontId="119" fillId="62" borderId="0" xfId="305" applyNumberFormat="1" applyFont="1" applyFill="1" applyBorder="1"/>
    <xf numFmtId="37" fontId="119" fillId="61" borderId="0" xfId="305" applyNumberFormat="1" applyFont="1" applyFill="1" applyBorder="1"/>
    <xf numFmtId="37" fontId="61" fillId="62" borderId="34" xfId="305" applyNumberFormat="1" applyFont="1" applyFill="1" applyBorder="1" applyAlignment="1">
      <alignment horizontal="center"/>
    </xf>
    <xf numFmtId="0" fontId="61" fillId="62" borderId="32" xfId="305" applyNumberFormat="1" applyFont="1" applyFill="1" applyBorder="1" applyAlignment="1">
      <alignment horizontal="center"/>
    </xf>
    <xf numFmtId="37" fontId="61" fillId="62" borderId="32" xfId="305" applyNumberFormat="1" applyFont="1" applyFill="1" applyBorder="1"/>
    <xf numFmtId="37" fontId="61" fillId="61" borderId="35" xfId="305" applyNumberFormat="1" applyFont="1" applyFill="1" applyBorder="1"/>
    <xf numFmtId="37" fontId="119" fillId="61" borderId="0" xfId="346" applyNumberFormat="1" applyFont="1" applyFill="1" applyAlignment="1"/>
    <xf numFmtId="37" fontId="61" fillId="61" borderId="0" xfId="305" applyNumberFormat="1" applyFont="1" applyFill="1" applyAlignment="1"/>
    <xf numFmtId="37" fontId="123" fillId="25" borderId="0" xfId="305" applyNumberFormat="1" applyFont="1" applyFill="1" applyAlignment="1"/>
    <xf numFmtId="37" fontId="119" fillId="62" borderId="31" xfId="305" applyNumberFormat="1" applyFont="1" applyFill="1" applyBorder="1" applyAlignment="1" applyProtection="1">
      <alignment horizontal="right" wrapText="1"/>
      <protection locked="0"/>
    </xf>
    <xf numFmtId="37" fontId="61" fillId="62" borderId="0" xfId="305" applyNumberFormat="1" applyFont="1" applyFill="1" applyAlignment="1" applyProtection="1">
      <alignment horizontal="right" wrapText="1"/>
      <protection locked="0"/>
    </xf>
    <xf numFmtId="37" fontId="119" fillId="62" borderId="9" xfId="305" applyNumberFormat="1" applyFont="1" applyFill="1" applyBorder="1" applyAlignment="1" applyProtection="1">
      <alignment horizontal="center" wrapText="1"/>
      <protection locked="0"/>
    </xf>
    <xf numFmtId="37" fontId="119" fillId="62" borderId="44" xfId="305" applyNumberFormat="1" applyFont="1" applyFill="1" applyBorder="1" applyAlignment="1"/>
    <xf numFmtId="37" fontId="119" fillId="62" borderId="0" xfId="210" applyNumberFormat="1" applyFont="1" applyFill="1" applyAlignment="1" applyProtection="1">
      <alignment horizontal="left" wrapText="1"/>
      <protection locked="0"/>
    </xf>
    <xf numFmtId="37" fontId="61" fillId="62" borderId="0" xfId="305" applyNumberFormat="1" applyFont="1" applyFill="1" applyAlignment="1"/>
    <xf numFmtId="173" fontId="119" fillId="61" borderId="0" xfId="305" applyNumberFormat="1" applyFont="1" applyFill="1" applyAlignment="1">
      <alignment horizontal="center"/>
    </xf>
    <xf numFmtId="173" fontId="119" fillId="62" borderId="0" xfId="305" applyNumberFormat="1" applyFont="1" applyFill="1" applyAlignment="1">
      <alignment horizontal="center"/>
    </xf>
    <xf numFmtId="37" fontId="119" fillId="62" borderId="0" xfId="210" applyNumberFormat="1" applyFont="1" applyFill="1" applyAlignment="1" applyProtection="1">
      <alignment horizontal="left"/>
      <protection locked="0"/>
    </xf>
    <xf numFmtId="37" fontId="124" fillId="25" borderId="0" xfId="305" applyNumberFormat="1" applyFont="1" applyFill="1" applyAlignment="1"/>
    <xf numFmtId="166" fontId="61" fillId="62" borderId="0" xfId="0" applyFont="1" applyFill="1" applyBorder="1">
      <alignment horizontal="left" vertical="top" wrapText="1"/>
      <protection locked="0"/>
    </xf>
    <xf numFmtId="166" fontId="61" fillId="62" borderId="0" xfId="0" applyFont="1" applyFill="1" applyBorder="1" applyAlignment="1">
      <alignment horizontal="justify" vertical="top" wrapText="1"/>
      <protection locked="0"/>
    </xf>
    <xf numFmtId="37" fontId="119" fillId="62" borderId="0" xfId="305" applyNumberFormat="1" applyFont="1" applyFill="1" applyAlignment="1"/>
    <xf numFmtId="37" fontId="123" fillId="25" borderId="0" xfId="305" applyNumberFormat="1" applyFont="1" applyFill="1"/>
    <xf numFmtId="166" fontId="119" fillId="62" borderId="0" xfId="0" applyFont="1" applyFill="1" applyBorder="1">
      <alignment horizontal="left" vertical="top" wrapText="1"/>
      <protection locked="0"/>
    </xf>
    <xf numFmtId="166" fontId="125" fillId="62" borderId="0" xfId="0" applyFont="1" applyFill="1" applyBorder="1">
      <alignment horizontal="left" vertical="top" wrapText="1"/>
      <protection locked="0"/>
    </xf>
    <xf numFmtId="3" fontId="61" fillId="62" borderId="0" xfId="252" applyNumberFormat="1" applyFont="1" applyFill="1" applyBorder="1" applyAlignment="1" applyProtection="1">
      <alignment horizontal="right" vertical="top" wrapText="1"/>
    </xf>
    <xf numFmtId="37" fontId="61" fillId="62" borderId="0" xfId="305" applyNumberFormat="1" applyFont="1" applyFill="1" applyAlignment="1" applyProtection="1">
      <alignment horizontal="right" vertical="top" wrapText="1"/>
      <protection locked="0"/>
    </xf>
    <xf numFmtId="37" fontId="61" fillId="62" borderId="0" xfId="263" applyNumberFormat="1" applyFont="1" applyFill="1" applyAlignment="1">
      <alignment horizontal="right" wrapText="1"/>
      <protection locked="0"/>
    </xf>
    <xf numFmtId="166" fontId="125" fillId="62" borderId="0" xfId="0" applyFont="1" applyFill="1">
      <alignment horizontal="left" vertical="top" wrapText="1"/>
      <protection locked="0"/>
    </xf>
    <xf numFmtId="37" fontId="61" fillId="62" borderId="0" xfId="263" applyNumberFormat="1" applyFont="1" applyFill="1" applyAlignment="1">
      <alignment horizontal="right" vertical="top" wrapText="1"/>
      <protection locked="0"/>
    </xf>
    <xf numFmtId="37" fontId="123" fillId="0" borderId="0" xfId="210" applyNumberFormat="1" applyFont="1" applyFill="1" applyAlignment="1" applyProtection="1">
      <alignment vertical="top" wrapText="1"/>
      <protection locked="0"/>
    </xf>
    <xf numFmtId="37" fontId="123" fillId="0" borderId="0" xfId="210" applyNumberFormat="1" applyFont="1" applyFill="1" applyAlignment="1" applyProtection="1">
      <alignment vertical="top"/>
      <protection locked="0"/>
    </xf>
    <xf numFmtId="166" fontId="119" fillId="62" borderId="0" xfId="0" applyFont="1" applyFill="1" applyAlignment="1">
      <alignment horizontal="left" vertical="center" wrapText="1"/>
      <protection locked="0"/>
    </xf>
    <xf numFmtId="37" fontId="119" fillId="62" borderId="45" xfId="305" applyNumberFormat="1" applyFont="1" applyFill="1" applyBorder="1" applyAlignment="1" applyProtection="1">
      <alignment horizontal="right" vertical="center" wrapText="1"/>
      <protection locked="0"/>
    </xf>
    <xf numFmtId="37" fontId="61" fillId="62" borderId="0" xfId="305" applyNumberFormat="1" applyFont="1" applyFill="1" applyAlignment="1">
      <alignment horizontal="right"/>
    </xf>
    <xf numFmtId="37" fontId="61" fillId="62" borderId="0" xfId="305" applyNumberFormat="1" applyFont="1" applyFill="1"/>
    <xf numFmtId="37" fontId="119" fillId="62" borderId="0" xfId="305" applyNumberFormat="1" applyFont="1" applyFill="1" applyBorder="1" applyAlignment="1" applyProtection="1">
      <alignment horizontal="right" wrapText="1"/>
      <protection locked="0"/>
    </xf>
    <xf numFmtId="37" fontId="61" fillId="62" borderId="0" xfId="210" applyNumberFormat="1" applyFont="1" applyFill="1" applyAlignment="1" applyProtection="1">
      <alignment vertical="top" wrapText="1"/>
      <protection locked="0"/>
    </xf>
    <xf numFmtId="166" fontId="126" fillId="62" borderId="0" xfId="0" applyFont="1" applyFill="1" applyAlignment="1">
      <alignment horizontal="justify" vertical="top" wrapText="1"/>
      <protection locked="0"/>
    </xf>
    <xf numFmtId="166" fontId="61" fillId="62" borderId="0" xfId="0" applyFont="1" applyFill="1" applyAlignment="1">
      <alignment horizontal="left" vertical="top" wrapText="1"/>
      <protection locked="0"/>
    </xf>
    <xf numFmtId="166" fontId="61" fillId="62" borderId="0" xfId="0" applyFont="1" applyFill="1" applyAlignment="1">
      <alignment vertical="top" wrapText="1"/>
      <protection locked="0"/>
    </xf>
    <xf numFmtId="166" fontId="61" fillId="62" borderId="0" xfId="0" applyFont="1" applyFill="1">
      <alignment horizontal="left" vertical="top" wrapText="1"/>
      <protection locked="0"/>
    </xf>
    <xf numFmtId="37" fontId="61" fillId="62" borderId="0" xfId="263" applyNumberFormat="1" applyFont="1" applyFill="1" applyAlignment="1">
      <alignment vertical="top" wrapText="1"/>
      <protection locked="0"/>
    </xf>
    <xf numFmtId="37" fontId="61" fillId="62" borderId="0" xfId="263" applyNumberFormat="1" applyFont="1" applyFill="1" applyBorder="1" applyAlignment="1">
      <alignment horizontal="right" vertical="top" wrapText="1"/>
      <protection locked="0"/>
    </xf>
    <xf numFmtId="37" fontId="61" fillId="62" borderId="0" xfId="305" applyNumberFormat="1" applyFont="1" applyFill="1" applyBorder="1" applyAlignment="1" applyProtection="1">
      <alignment horizontal="right" vertical="top" wrapText="1"/>
      <protection locked="0"/>
    </xf>
    <xf numFmtId="37" fontId="61" fillId="62" borderId="0" xfId="305" applyNumberFormat="1" applyFont="1" applyFill="1" applyBorder="1" applyAlignment="1" applyProtection="1">
      <alignment horizontal="right" wrapText="1"/>
      <protection locked="0"/>
    </xf>
    <xf numFmtId="166" fontId="119" fillId="62" borderId="0" xfId="0" applyFont="1" applyFill="1" applyAlignment="1">
      <alignment horizontal="left" wrapText="1"/>
      <protection locked="0"/>
    </xf>
    <xf numFmtId="37" fontId="119" fillId="61" borderId="45" xfId="305" applyNumberFormat="1" applyFont="1" applyFill="1" applyBorder="1" applyAlignment="1" applyProtection="1">
      <alignment horizontal="right" vertical="center" wrapText="1"/>
      <protection locked="0"/>
    </xf>
    <xf numFmtId="37" fontId="61" fillId="61" borderId="0" xfId="305" applyNumberFormat="1" applyFont="1" applyFill="1"/>
    <xf numFmtId="37" fontId="119" fillId="61" borderId="0" xfId="305" applyNumberFormat="1" applyFont="1" applyFill="1" applyBorder="1" applyAlignment="1" applyProtection="1">
      <alignment horizontal="right" wrapText="1"/>
      <protection locked="0"/>
    </xf>
    <xf numFmtId="37" fontId="61" fillId="61" borderId="0" xfId="305" applyNumberFormat="1" applyFont="1" applyFill="1" applyAlignment="1" applyProtection="1">
      <alignment horizontal="right" wrapText="1"/>
      <protection locked="0"/>
    </xf>
    <xf numFmtId="0" fontId="127" fillId="61" borderId="0" xfId="0" applyNumberFormat="1" applyFont="1" applyFill="1" applyBorder="1" applyAlignment="1" applyProtection="1">
      <alignment horizontal="left" vertical="center"/>
    </xf>
    <xf numFmtId="0" fontId="121" fillId="62" borderId="0" xfId="0" applyNumberFormat="1" applyFont="1" applyFill="1" applyBorder="1" applyAlignment="1" applyProtection="1">
      <alignment horizontal="left" vertical="center"/>
    </xf>
    <xf numFmtId="0" fontId="61" fillId="61" borderId="0" xfId="0" applyNumberFormat="1" applyFont="1" applyFill="1" applyBorder="1" applyAlignment="1" applyProtection="1"/>
    <xf numFmtId="37" fontId="61" fillId="61" borderId="0" xfId="305" applyNumberFormat="1" applyFont="1" applyFill="1" applyBorder="1" applyAlignment="1" applyProtection="1">
      <alignment horizontal="right" wrapText="1"/>
      <protection locked="0"/>
    </xf>
    <xf numFmtId="37" fontId="128" fillId="61" borderId="0" xfId="305" applyNumberFormat="1" applyFont="1" applyFill="1" applyBorder="1" applyAlignment="1" applyProtection="1">
      <alignment horizontal="right" wrapText="1"/>
      <protection locked="0"/>
    </xf>
    <xf numFmtId="0" fontId="119" fillId="61" borderId="0" xfId="0" applyNumberFormat="1" applyFont="1" applyFill="1" applyBorder="1" applyAlignment="1" applyProtection="1"/>
    <xf numFmtId="37" fontId="119" fillId="61" borderId="0" xfId="305" applyNumberFormat="1" applyFont="1" applyFill="1"/>
    <xf numFmtId="0" fontId="119" fillId="61" borderId="0" xfId="0" applyNumberFormat="1" applyFont="1" applyFill="1" applyBorder="1" applyAlignment="1" applyProtection="1">
      <alignment vertical="center"/>
    </xf>
    <xf numFmtId="0" fontId="121" fillId="61" borderId="0" xfId="0" applyNumberFormat="1" applyFont="1" applyFill="1" applyBorder="1" applyAlignment="1" applyProtection="1"/>
    <xf numFmtId="37" fontId="121" fillId="62" borderId="0" xfId="299" applyNumberFormat="1" applyFont="1" applyFill="1" applyBorder="1"/>
    <xf numFmtId="166" fontId="61" fillId="61" borderId="0" xfId="243" applyFont="1" applyFill="1" applyProtection="1">
      <alignment horizontal="left" vertical="top" wrapText="1"/>
    </xf>
    <xf numFmtId="0" fontId="61" fillId="61" borderId="0" xfId="0" applyNumberFormat="1" applyFont="1" applyFill="1" applyBorder="1" applyAlignment="1" applyProtection="1">
      <alignment vertical="center"/>
    </xf>
    <xf numFmtId="37" fontId="129" fillId="61" borderId="0" xfId="305" applyNumberFormat="1" applyFont="1" applyFill="1" applyBorder="1" applyAlignment="1" applyProtection="1">
      <alignment horizontal="right" wrapText="1"/>
      <protection locked="0"/>
    </xf>
    <xf numFmtId="37" fontId="130" fillId="61" borderId="0" xfId="305" applyNumberFormat="1" applyFont="1" applyFill="1"/>
    <xf numFmtId="0" fontId="119" fillId="61" borderId="0" xfId="0" applyNumberFormat="1" applyFont="1" applyFill="1" applyBorder="1" applyAlignment="1" applyProtection="1">
      <alignment horizontal="left" vertical="center"/>
    </xf>
    <xf numFmtId="39" fontId="121" fillId="62" borderId="0" xfId="299" applyNumberFormat="1" applyFont="1" applyFill="1" applyBorder="1"/>
    <xf numFmtId="176" fontId="61" fillId="61" borderId="0" xfId="243" applyNumberFormat="1" applyFont="1" applyFill="1" applyBorder="1" applyAlignment="1" applyProtection="1"/>
    <xf numFmtId="37" fontId="61" fillId="61" borderId="0" xfId="305" applyNumberFormat="1" applyFont="1" applyFill="1" applyAlignment="1">
      <alignment horizontal="right"/>
    </xf>
    <xf numFmtId="0" fontId="131" fillId="61" borderId="0" xfId="0" applyNumberFormat="1" applyFont="1" applyFill="1" applyBorder="1" applyAlignment="1" applyProtection="1">
      <alignment vertical="center"/>
    </xf>
    <xf numFmtId="37" fontId="119" fillId="61" borderId="0" xfId="0" applyNumberFormat="1" applyFont="1" applyFill="1" applyAlignment="1" applyProtection="1">
      <alignment horizontal="center"/>
    </xf>
    <xf numFmtId="37" fontId="119" fillId="61" borderId="0" xfId="210" applyNumberFormat="1" applyFont="1" applyFill="1" applyAlignment="1" applyProtection="1">
      <alignment horizontal="left"/>
      <protection locked="0"/>
    </xf>
    <xf numFmtId="37" fontId="119" fillId="61" borderId="0" xfId="210" applyNumberFormat="1" applyFont="1" applyFill="1" applyAlignment="1" applyProtection="1">
      <alignment horizontal="left" wrapText="1"/>
      <protection locked="0"/>
    </xf>
    <xf numFmtId="37" fontId="124" fillId="25" borderId="0" xfId="305" applyNumberFormat="1" applyFont="1" applyFill="1" applyAlignment="1">
      <alignment vertical="center"/>
    </xf>
    <xf numFmtId="37" fontId="61" fillId="61" borderId="0" xfId="264" applyNumberFormat="1" applyFont="1" applyFill="1" applyBorder="1" applyAlignment="1">
      <alignment horizontal="left" wrapText="1" indent="1"/>
      <protection locked="0"/>
    </xf>
    <xf numFmtId="37" fontId="61" fillId="61" borderId="0" xfId="264" applyNumberFormat="1" applyFont="1" applyFill="1" applyBorder="1" applyAlignment="1">
      <alignment horizontal="right" wrapText="1"/>
      <protection locked="0"/>
    </xf>
    <xf numFmtId="37" fontId="123" fillId="25" borderId="0" xfId="305" applyNumberFormat="1" applyFont="1" applyFill="1" applyAlignment="1">
      <alignment vertical="center"/>
    </xf>
    <xf numFmtId="37" fontId="119" fillId="61" borderId="0" xfId="305" applyNumberFormat="1" applyFont="1" applyFill="1" applyBorder="1" applyAlignment="1" applyProtection="1">
      <alignment horizontal="left" wrapText="1"/>
      <protection locked="0"/>
    </xf>
    <xf numFmtId="173" fontId="124" fillId="61" borderId="0" xfId="305" applyNumberFormat="1" applyFont="1" applyFill="1" applyAlignment="1">
      <alignment horizontal="center"/>
    </xf>
    <xf numFmtId="37" fontId="123" fillId="61" borderId="0" xfId="305" applyNumberFormat="1" applyFont="1" applyFill="1" applyBorder="1"/>
    <xf numFmtId="37" fontId="123" fillId="61" borderId="0" xfId="305" applyNumberFormat="1" applyFont="1" applyFill="1" applyBorder="1" applyAlignment="1">
      <alignment horizontal="right"/>
    </xf>
    <xf numFmtId="37" fontId="123" fillId="61" borderId="0" xfId="210" applyNumberFormat="1" applyFont="1" applyFill="1" applyAlignment="1" applyProtection="1">
      <alignment vertical="top" wrapText="1"/>
      <protection locked="0"/>
    </xf>
    <xf numFmtId="37" fontId="123" fillId="0" borderId="0" xfId="210" applyNumberFormat="1" applyFont="1" applyFill="1" applyAlignment="1" applyProtection="1">
      <alignment vertical="center"/>
      <protection locked="0"/>
    </xf>
    <xf numFmtId="37" fontId="124" fillId="61" borderId="0" xfId="210" applyNumberFormat="1" applyFont="1" applyFill="1" applyBorder="1" applyAlignment="1" applyProtection="1">
      <alignment horizontal="left"/>
      <protection locked="0"/>
    </xf>
    <xf numFmtId="37" fontId="123" fillId="61" borderId="0" xfId="305" applyNumberFormat="1" applyFont="1" applyFill="1" applyBorder="1" applyAlignment="1" applyProtection="1">
      <alignment horizontal="right" wrapText="1"/>
      <protection locked="0"/>
    </xf>
    <xf numFmtId="37" fontId="123" fillId="61" borderId="0" xfId="264" applyNumberFormat="1" applyFont="1" applyFill="1" applyBorder="1" applyAlignment="1">
      <alignment horizontal="left" wrapText="1" indent="1"/>
      <protection locked="0"/>
    </xf>
    <xf numFmtId="37" fontId="123" fillId="61" borderId="0" xfId="264" applyNumberFormat="1" applyFont="1" applyFill="1" applyBorder="1" applyAlignment="1">
      <alignment horizontal="right" wrapText="1"/>
      <protection locked="0"/>
    </xf>
    <xf numFmtId="37" fontId="123" fillId="61" borderId="0" xfId="264" applyNumberFormat="1" applyFont="1" applyFill="1" applyBorder="1" applyAlignment="1">
      <alignment horizontal="right" vertical="top" wrapText="1"/>
      <protection locked="0"/>
    </xf>
    <xf numFmtId="37" fontId="123" fillId="61" borderId="0" xfId="305" applyNumberFormat="1" applyFont="1" applyFill="1" applyBorder="1" applyAlignment="1" applyProtection="1">
      <alignment horizontal="right" vertical="top" wrapText="1"/>
      <protection locked="0"/>
    </xf>
    <xf numFmtId="37" fontId="124" fillId="61" borderId="0" xfId="305" applyNumberFormat="1" applyFont="1" applyFill="1" applyBorder="1" applyAlignment="1" applyProtection="1">
      <alignment horizontal="right" wrapText="1"/>
      <protection locked="0"/>
    </xf>
    <xf numFmtId="37" fontId="123" fillId="61" borderId="0" xfId="305" applyNumberFormat="1" applyFont="1" applyFill="1"/>
    <xf numFmtId="173" fontId="124" fillId="25" borderId="0" xfId="305" applyNumberFormat="1" applyFont="1" applyFill="1" applyAlignment="1">
      <alignment horizontal="center"/>
    </xf>
    <xf numFmtId="37" fontId="61" fillId="62" borderId="0" xfId="210" applyNumberFormat="1" applyFont="1" applyFill="1" applyAlignment="1" applyProtection="1">
      <alignment horizontal="left" vertical="top" wrapText="1"/>
      <protection locked="0"/>
    </xf>
    <xf numFmtId="37" fontId="61" fillId="61" borderId="0" xfId="305" applyNumberFormat="1" applyFont="1" applyFill="1" applyAlignment="1">
      <alignment horizontal="left" vertical="top" wrapText="1"/>
    </xf>
    <xf numFmtId="37" fontId="61" fillId="61" borderId="0" xfId="210" applyNumberFormat="1" applyFont="1" applyFill="1" applyAlignment="1" applyProtection="1">
      <alignment horizontal="left" vertical="top" wrapText="1" indent="1"/>
      <protection locked="0"/>
    </xf>
    <xf numFmtId="37" fontId="123" fillId="61" borderId="0" xfId="210" applyNumberFormat="1" applyFont="1" applyFill="1" applyBorder="1" applyAlignment="1" applyProtection="1">
      <alignment horizontal="left" vertical="top" wrapText="1" indent="1"/>
      <protection locked="0"/>
    </xf>
    <xf numFmtId="0" fontId="61" fillId="61" borderId="0" xfId="0" applyNumberFormat="1" applyFont="1" applyFill="1" applyBorder="1" applyAlignment="1" applyProtection="1">
      <alignment horizontal="left" vertical="top" wrapText="1"/>
    </xf>
    <xf numFmtId="37" fontId="10" fillId="0" borderId="0" xfId="210" applyNumberFormat="1" applyFont="1" applyFill="1" applyAlignment="1" applyProtection="1">
      <alignment horizontal="left" vertical="top" wrapText="1" indent="1"/>
      <protection locked="0"/>
    </xf>
    <xf numFmtId="0" fontId="0" fillId="0" borderId="64" xfId="0" applyNumberFormat="1" applyFill="1" applyBorder="1" applyAlignment="1" applyProtection="1">
      <alignment horizontal="center"/>
    </xf>
    <xf numFmtId="0" fontId="0" fillId="0" borderId="66" xfId="0" applyNumberFormat="1" applyFill="1" applyBorder="1" applyAlignment="1" applyProtection="1">
      <alignment horizontal="center"/>
    </xf>
    <xf numFmtId="174" fontId="0" fillId="0" borderId="65" xfId="0" applyNumberFormat="1" applyBorder="1" applyAlignment="1" applyProtection="1">
      <alignment horizontal="center"/>
    </xf>
    <xf numFmtId="174" fontId="0" fillId="0" borderId="66" xfId="0" applyNumberFormat="1" applyBorder="1" applyAlignment="1" applyProtection="1">
      <alignment horizontal="center"/>
    </xf>
    <xf numFmtId="0" fontId="75" fillId="0" borderId="19" xfId="0" applyNumberFormat="1" applyFont="1" applyBorder="1" applyAlignment="1" applyProtection="1">
      <alignment horizontal="center" vertical="center"/>
    </xf>
    <xf numFmtId="0" fontId="75" fillId="0" borderId="0" xfId="0" applyNumberFormat="1" applyFont="1" applyBorder="1" applyAlignment="1" applyProtection="1">
      <alignment horizontal="center" vertical="center"/>
    </xf>
    <xf numFmtId="0" fontId="75" fillId="0" borderId="47" xfId="0" applyNumberFormat="1" applyFont="1" applyBorder="1" applyAlignment="1" applyProtection="1">
      <alignment horizontal="center" vertical="center"/>
    </xf>
    <xf numFmtId="0" fontId="76" fillId="0" borderId="0" xfId="0" applyNumberFormat="1" applyFont="1" applyBorder="1" applyAlignment="1" applyProtection="1">
      <alignment horizontal="left"/>
    </xf>
    <xf numFmtId="0" fontId="0" fillId="0" borderId="15" xfId="0" applyNumberFormat="1" applyBorder="1" applyAlignment="1" applyProtection="1">
      <alignment horizontal="center" vertical="center"/>
    </xf>
    <xf numFmtId="0" fontId="74" fillId="0" borderId="15" xfId="0" applyNumberFormat="1" applyFont="1" applyFill="1" applyBorder="1" applyAlignment="1" applyProtection="1">
      <alignment horizontal="left"/>
    </xf>
    <xf numFmtId="0" fontId="0" fillId="0" borderId="15" xfId="0" applyNumberFormat="1" applyFill="1" applyBorder="1" applyAlignment="1" applyProtection="1">
      <alignment horizontal="left"/>
    </xf>
    <xf numFmtId="0" fontId="0" fillId="0" borderId="18" xfId="0" applyNumberFormat="1" applyFill="1" applyBorder="1" applyAlignment="1" applyProtection="1">
      <alignment horizontal="center" vertical="center"/>
    </xf>
    <xf numFmtId="0" fontId="0" fillId="0" borderId="16" xfId="0" applyNumberFormat="1" applyFill="1" applyBorder="1" applyAlignment="1" applyProtection="1">
      <alignment horizontal="center" vertical="center"/>
    </xf>
    <xf numFmtId="0" fontId="0" fillId="0" borderId="53" xfId="0" applyNumberFormat="1" applyFill="1" applyBorder="1" applyAlignment="1" applyProtection="1">
      <alignment horizontal="center" vertical="center"/>
    </xf>
    <xf numFmtId="0" fontId="0" fillId="0" borderId="17" xfId="0" applyNumberFormat="1" applyFill="1" applyBorder="1" applyAlignment="1" applyProtection="1">
      <alignment horizontal="left"/>
    </xf>
    <xf numFmtId="0" fontId="0" fillId="0" borderId="52" xfId="0" applyNumberFormat="1" applyFill="1" applyBorder="1" applyAlignment="1" applyProtection="1">
      <alignment horizontal="left"/>
    </xf>
    <xf numFmtId="0" fontId="0" fillId="0" borderId="67" xfId="0" applyNumberFormat="1" applyFill="1" applyBorder="1" applyAlignment="1" applyProtection="1">
      <alignment horizontal="left"/>
    </xf>
    <xf numFmtId="0" fontId="0" fillId="0" borderId="68" xfId="0" applyNumberFormat="1" applyFill="1" applyBorder="1" applyAlignment="1" applyProtection="1">
      <alignment horizontal="left"/>
    </xf>
    <xf numFmtId="0" fontId="0" fillId="0" borderId="69" xfId="0" applyNumberFormat="1" applyFill="1" applyBorder="1" applyAlignment="1" applyProtection="1">
      <alignment horizontal="left"/>
    </xf>
    <xf numFmtId="0" fontId="0" fillId="0" borderId="70" xfId="0" applyNumberFormat="1" applyFill="1" applyBorder="1" applyAlignment="1" applyProtection="1">
      <alignment horizontal="left"/>
    </xf>
    <xf numFmtId="0" fontId="0" fillId="0" borderId="29" xfId="0" applyNumberFormat="1" applyBorder="1" applyAlignment="1" applyProtection="1">
      <alignment horizontal="center" vertical="center"/>
    </xf>
    <xf numFmtId="0" fontId="0" fillId="0" borderId="30" xfId="0" applyNumberFormat="1" applyBorder="1" applyAlignment="1" applyProtection="1">
      <alignment horizontal="center" vertical="center"/>
    </xf>
    <xf numFmtId="0" fontId="0" fillId="0" borderId="33" xfId="0" applyNumberFormat="1" applyBorder="1" applyAlignment="1" applyProtection="1">
      <alignment horizontal="center" vertical="center"/>
    </xf>
    <xf numFmtId="0" fontId="0" fillId="0" borderId="34" xfId="0" applyNumberFormat="1" applyBorder="1" applyAlignment="1" applyProtection="1">
      <alignment horizontal="center" vertical="center"/>
    </xf>
    <xf numFmtId="0" fontId="0" fillId="0" borderId="32" xfId="0" applyNumberFormat="1" applyBorder="1" applyAlignment="1" applyProtection="1">
      <alignment horizontal="center" vertical="center"/>
    </xf>
    <xf numFmtId="0" fontId="0" fillId="0" borderId="35" xfId="0" applyNumberFormat="1" applyBorder="1" applyAlignment="1" applyProtection="1">
      <alignment horizontal="center" vertical="center"/>
    </xf>
    <xf numFmtId="0" fontId="0" fillId="0" borderId="64" xfId="0" applyNumberFormat="1" applyFill="1" applyBorder="1" applyAlignment="1" applyProtection="1">
      <alignment horizontal="left"/>
    </xf>
    <xf numFmtId="0" fontId="0" fillId="0" borderId="65" xfId="0" applyNumberFormat="1" applyFill="1" applyBorder="1" applyAlignment="1" applyProtection="1">
      <alignment horizontal="left"/>
    </xf>
    <xf numFmtId="0" fontId="0" fillId="0" borderId="66" xfId="0" applyNumberFormat="1" applyFill="1" applyBorder="1" applyAlignment="1" applyProtection="1">
      <alignment horizontal="left"/>
    </xf>
    <xf numFmtId="0" fontId="81" fillId="0" borderId="31" xfId="0" applyNumberFormat="1" applyFont="1" applyBorder="1" applyAlignment="1" applyProtection="1">
      <alignment horizontal="center" vertical="center" wrapText="1"/>
    </xf>
    <xf numFmtId="0" fontId="0" fillId="0" borderId="44" xfId="0" applyNumberFormat="1" applyBorder="1" applyAlignment="1" applyProtection="1"/>
    <xf numFmtId="0" fontId="73" fillId="0" borderId="18" xfId="0" applyNumberFormat="1" applyFont="1" applyFill="1" applyBorder="1" applyAlignment="1" applyProtection="1">
      <alignment horizontal="center"/>
    </xf>
    <xf numFmtId="0" fontId="73" fillId="0" borderId="16" xfId="0" applyNumberFormat="1" applyFont="1" applyFill="1" applyBorder="1" applyAlignment="1" applyProtection="1">
      <alignment horizontal="center"/>
    </xf>
    <xf numFmtId="0" fontId="73" fillId="0" borderId="53" xfId="0" applyNumberFormat="1" applyFont="1" applyFill="1" applyBorder="1" applyAlignment="1" applyProtection="1">
      <alignment horizontal="center"/>
    </xf>
    <xf numFmtId="0" fontId="74" fillId="0" borderId="18" xfId="0" applyNumberFormat="1" applyFont="1" applyFill="1" applyBorder="1" applyAlignment="1" applyProtection="1">
      <alignment horizontal="center" vertical="center"/>
    </xf>
    <xf numFmtId="0" fontId="76" fillId="0" borderId="0" xfId="0" applyNumberFormat="1" applyFont="1" applyBorder="1" applyAlignment="1" applyProtection="1">
      <alignment horizontal="left" vertical="center"/>
    </xf>
    <xf numFmtId="0" fontId="49" fillId="0" borderId="0" xfId="0" applyNumberFormat="1" applyFont="1" applyBorder="1" applyAlignment="1" applyProtection="1">
      <alignment horizontal="center"/>
    </xf>
    <xf numFmtId="0" fontId="50" fillId="0" borderId="32" xfId="0" applyNumberFormat="1" applyFont="1" applyBorder="1" applyAlignment="1" applyProtection="1">
      <alignment horizontal="center"/>
    </xf>
    <xf numFmtId="0" fontId="89" fillId="0" borderId="31" xfId="0" applyNumberFormat="1" applyFont="1" applyBorder="1" applyAlignment="1" applyProtection="1">
      <alignment horizontal="center" vertical="center"/>
    </xf>
    <xf numFmtId="0" fontId="89" fillId="0" borderId="44" xfId="0" applyNumberFormat="1" applyFont="1" applyBorder="1" applyAlignment="1" applyProtection="1">
      <alignment horizontal="center" vertical="center"/>
    </xf>
    <xf numFmtId="0" fontId="89" fillId="0" borderId="31" xfId="0" applyNumberFormat="1" applyFont="1" applyBorder="1" applyAlignment="1" applyProtection="1">
      <alignment horizontal="center" vertical="center" wrapText="1"/>
    </xf>
    <xf numFmtId="0" fontId="89" fillId="0" borderId="44" xfId="0" applyNumberFormat="1" applyFont="1" applyBorder="1" applyAlignment="1" applyProtection="1">
      <alignment horizontal="center" vertical="center" wrapText="1"/>
    </xf>
    <xf numFmtId="0" fontId="81" fillId="0" borderId="31" xfId="0" applyNumberFormat="1" applyFont="1" applyBorder="1" applyAlignment="1" applyProtection="1">
      <alignment horizontal="center" vertical="center"/>
    </xf>
    <xf numFmtId="0" fontId="81" fillId="0" borderId="44" xfId="0" applyNumberFormat="1" applyFont="1" applyBorder="1" applyAlignment="1" applyProtection="1">
      <alignment horizontal="center" vertical="center"/>
    </xf>
    <xf numFmtId="37" fontId="10" fillId="25" borderId="0" xfId="210" applyNumberFormat="1" applyFont="1" applyFill="1" applyAlignment="1" applyProtection="1">
      <alignment horizontal="left" vertical="top" wrapText="1" indent="1"/>
      <protection locked="0"/>
    </xf>
    <xf numFmtId="0" fontId="56" fillId="0" borderId="0" xfId="0" applyNumberFormat="1" applyFont="1" applyAlignment="1" applyProtection="1">
      <alignment horizontal="right"/>
    </xf>
    <xf numFmtId="0" fontId="59" fillId="0" borderId="0" xfId="0" applyNumberFormat="1" applyFont="1" applyBorder="1" applyAlignment="1" applyProtection="1">
      <alignment horizontal="left"/>
    </xf>
    <xf numFmtId="0" fontId="31" fillId="0" borderId="0" xfId="0" applyNumberFormat="1" applyFont="1" applyAlignment="1" applyProtection="1">
      <alignment horizontal="center"/>
    </xf>
    <xf numFmtId="164" fontId="55" fillId="0" borderId="71" xfId="243" applyNumberFormat="1" applyFont="1" applyBorder="1" applyAlignment="1" applyProtection="1">
      <alignment horizontal="center" vertical="top"/>
    </xf>
    <xf numFmtId="164" fontId="55" fillId="0" borderId="72" xfId="243" applyNumberFormat="1" applyFont="1" applyBorder="1" applyAlignment="1" applyProtection="1">
      <alignment horizontal="center" vertical="top"/>
    </xf>
    <xf numFmtId="0" fontId="56" fillId="0" borderId="18" xfId="0" applyNumberFormat="1" applyFont="1" applyBorder="1" applyAlignment="1" applyProtection="1">
      <alignment horizontal="center"/>
    </xf>
    <xf numFmtId="0" fontId="56" fillId="0" borderId="16" xfId="0" applyNumberFormat="1" applyFont="1" applyBorder="1" applyAlignment="1" applyProtection="1">
      <alignment horizontal="center"/>
    </xf>
    <xf numFmtId="0" fontId="56" fillId="0" borderId="53" xfId="0" applyNumberFormat="1" applyFont="1" applyBorder="1" applyAlignment="1" applyProtection="1">
      <alignment horizontal="center"/>
    </xf>
    <xf numFmtId="0" fontId="56" fillId="0" borderId="0" xfId="0" applyNumberFormat="1" applyFont="1" applyFill="1" applyBorder="1" applyAlignment="1" applyProtection="1">
      <alignment horizontal="center"/>
    </xf>
    <xf numFmtId="0" fontId="58" fillId="0" borderId="0" xfId="0" applyNumberFormat="1" applyFont="1" applyAlignment="1" applyProtection="1">
      <alignment horizontal="center"/>
    </xf>
    <xf numFmtId="0" fontId="58" fillId="0" borderId="0" xfId="0" applyNumberFormat="1" applyFont="1" applyAlignment="1" applyProtection="1">
      <alignment horizontal="left"/>
    </xf>
    <xf numFmtId="0" fontId="56" fillId="29" borderId="15" xfId="0" applyNumberFormat="1" applyFont="1" applyFill="1" applyBorder="1" applyAlignment="1" applyProtection="1">
      <alignment horizontal="center"/>
    </xf>
    <xf numFmtId="0" fontId="51" fillId="0" borderId="0" xfId="0" applyNumberFormat="1" applyFont="1" applyAlignment="1" applyProtection="1">
      <alignment horizontal="center"/>
    </xf>
  </cellXfs>
  <cellStyles count="409">
    <cellStyle name="20 % - Accent1" xfId="1"/>
    <cellStyle name="20 % - Accent2" xfId="2"/>
    <cellStyle name="20 % - Accent3" xfId="3"/>
    <cellStyle name="20 % - Accent4" xfId="4"/>
    <cellStyle name="20 % - Accent5" xfId="5"/>
    <cellStyle name="20 % - Accent6" xfId="6"/>
    <cellStyle name="20% - Accent1" xfId="7" builtinId="30" customBuiltin="1"/>
    <cellStyle name="20% - Accent1 10" xfId="8"/>
    <cellStyle name="20% - Accent1 11" xfId="9"/>
    <cellStyle name="20% - Accent1 12" xfId="10"/>
    <cellStyle name="20% - Accent1 13" xfId="11"/>
    <cellStyle name="20% - Accent1 14" xfId="12"/>
    <cellStyle name="20% - Accent1 15" xfId="13"/>
    <cellStyle name="20% - Accent1 2" xfId="14"/>
    <cellStyle name="20% - Accent1 3" xfId="15"/>
    <cellStyle name="20% - Accent1 4" xfId="16"/>
    <cellStyle name="20% - Accent1 5" xfId="17"/>
    <cellStyle name="20% - Accent1 6" xfId="18"/>
    <cellStyle name="20% - Accent1 7" xfId="19"/>
    <cellStyle name="20% - Accent1 8" xfId="20"/>
    <cellStyle name="20% - Accent1 9" xfId="21"/>
    <cellStyle name="20% - Accent2" xfId="22" builtinId="34" customBuiltin="1"/>
    <cellStyle name="20% - Accent2 10" xfId="23"/>
    <cellStyle name="20% - Accent2 11" xfId="24"/>
    <cellStyle name="20% - Accent2 12" xfId="25"/>
    <cellStyle name="20% - Accent2 13" xfId="26"/>
    <cellStyle name="20% - Accent2 14" xfId="27"/>
    <cellStyle name="20% - Accent2 15" xfId="28"/>
    <cellStyle name="20% - Accent2 2" xfId="29"/>
    <cellStyle name="20% - Accent2 3" xfId="30"/>
    <cellStyle name="20% - Accent2 4" xfId="31"/>
    <cellStyle name="20% - Accent2 5" xfId="32"/>
    <cellStyle name="20% - Accent2 6" xfId="33"/>
    <cellStyle name="20% - Accent2 7" xfId="34"/>
    <cellStyle name="20% - Accent2 8" xfId="35"/>
    <cellStyle name="20% - Accent2 9" xfId="36"/>
    <cellStyle name="20% - Accent3" xfId="37" builtinId="38" customBuiltin="1"/>
    <cellStyle name="20% - Accent3 10" xfId="38"/>
    <cellStyle name="20% - Accent3 11" xfId="39"/>
    <cellStyle name="20% - Accent3 12" xfId="40"/>
    <cellStyle name="20% - Accent3 13" xfId="41"/>
    <cellStyle name="20% - Accent3 14" xfId="42"/>
    <cellStyle name="20% - Accent3 15" xfId="43"/>
    <cellStyle name="20% - Accent3 2" xfId="44"/>
    <cellStyle name="20% - Accent3 3" xfId="45"/>
    <cellStyle name="20% - Accent3 4" xfId="46"/>
    <cellStyle name="20% - Accent3 5" xfId="47"/>
    <cellStyle name="20% - Accent3 6" xfId="48"/>
    <cellStyle name="20% - Accent3 7" xfId="49"/>
    <cellStyle name="20% - Accent3 8" xfId="50"/>
    <cellStyle name="20% - Accent3 9" xfId="51"/>
    <cellStyle name="20% - Accent4" xfId="52" builtinId="42" customBuiltin="1"/>
    <cellStyle name="20% - Accent4 10" xfId="53"/>
    <cellStyle name="20% - Accent4 11" xfId="54"/>
    <cellStyle name="20% - Accent4 12" xfId="55"/>
    <cellStyle name="20% - Accent4 13" xfId="56"/>
    <cellStyle name="20% - Accent4 14" xfId="57"/>
    <cellStyle name="20% - Accent4 15" xfId="58"/>
    <cellStyle name="20% - Accent4 2" xfId="59"/>
    <cellStyle name="20% - Accent4 3" xfId="60"/>
    <cellStyle name="20% - Accent4 4" xfId="61"/>
    <cellStyle name="20% - Accent4 5" xfId="62"/>
    <cellStyle name="20% - Accent4 6" xfId="63"/>
    <cellStyle name="20% - Accent4 7" xfId="64"/>
    <cellStyle name="20% - Accent4 8" xfId="65"/>
    <cellStyle name="20% - Accent4 9" xfId="66"/>
    <cellStyle name="20% - Accent5" xfId="67" builtinId="46" customBuiltin="1"/>
    <cellStyle name="20% - Accent5 10" xfId="68"/>
    <cellStyle name="20% - Accent5 11" xfId="69"/>
    <cellStyle name="20% - Accent5 12" xfId="70"/>
    <cellStyle name="20% - Accent5 13" xfId="71"/>
    <cellStyle name="20% - Accent5 14" xfId="72"/>
    <cellStyle name="20% - Accent5 15" xfId="73"/>
    <cellStyle name="20% - Accent5 2" xfId="74"/>
    <cellStyle name="20% - Accent5 3" xfId="75"/>
    <cellStyle name="20% - Accent5 4" xfId="76"/>
    <cellStyle name="20% - Accent5 5" xfId="77"/>
    <cellStyle name="20% - Accent5 6" xfId="78"/>
    <cellStyle name="20% - Accent5 7" xfId="79"/>
    <cellStyle name="20% - Accent5 8" xfId="80"/>
    <cellStyle name="20% - Accent5 9" xfId="81"/>
    <cellStyle name="20% - Accent6" xfId="82" builtinId="50" customBuiltin="1"/>
    <cellStyle name="20% - Accent6 10" xfId="83"/>
    <cellStyle name="20% - Accent6 11" xfId="84"/>
    <cellStyle name="20% - Accent6 12" xfId="85"/>
    <cellStyle name="20% - Accent6 13" xfId="86"/>
    <cellStyle name="20% - Accent6 14" xfId="87"/>
    <cellStyle name="20% - Accent6 15" xfId="88"/>
    <cellStyle name="20% - Accent6 2" xfId="89"/>
    <cellStyle name="20% - Accent6 3" xfId="90"/>
    <cellStyle name="20% - Accent6 4" xfId="91"/>
    <cellStyle name="20% - Accent6 5" xfId="92"/>
    <cellStyle name="20% - Accent6 6" xfId="93"/>
    <cellStyle name="20% - Accent6 7" xfId="94"/>
    <cellStyle name="20% - Accent6 8" xfId="95"/>
    <cellStyle name="20% - Accent6 9" xfId="96"/>
    <cellStyle name="40 % - Accent1" xfId="97"/>
    <cellStyle name="40 % - Accent2" xfId="98"/>
    <cellStyle name="40 % - Accent3" xfId="99"/>
    <cellStyle name="40 % - Accent4" xfId="100"/>
    <cellStyle name="40 % - Accent5" xfId="101"/>
    <cellStyle name="40 % - Accent6" xfId="102"/>
    <cellStyle name="40% - Accent1" xfId="103" builtinId="31" customBuiltin="1"/>
    <cellStyle name="40% - Accent1 10" xfId="104"/>
    <cellStyle name="40% - Accent1 11" xfId="105"/>
    <cellStyle name="40% - Accent1 12" xfId="106"/>
    <cellStyle name="40% - Accent1 13" xfId="107"/>
    <cellStyle name="40% - Accent1 14" xfId="108"/>
    <cellStyle name="40% - Accent1 15"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xfId="118" builtinId="35" customBuiltin="1"/>
    <cellStyle name="40% - Accent2 10" xfId="119"/>
    <cellStyle name="40% - Accent2 11" xfId="120"/>
    <cellStyle name="40% - Accent2 12" xfId="121"/>
    <cellStyle name="40% - Accent2 13" xfId="122"/>
    <cellStyle name="40% - Accent2 14" xfId="123"/>
    <cellStyle name="40% - Accent2 15" xfId="124"/>
    <cellStyle name="40% - Accent2 2" xfId="125"/>
    <cellStyle name="40% - Accent2 3" xfId="126"/>
    <cellStyle name="40% - Accent2 4" xfId="127"/>
    <cellStyle name="40% - Accent2 5" xfId="128"/>
    <cellStyle name="40% - Accent2 6" xfId="129"/>
    <cellStyle name="40% - Accent2 7" xfId="130"/>
    <cellStyle name="40% - Accent2 8" xfId="131"/>
    <cellStyle name="40% - Accent2 9" xfId="132"/>
    <cellStyle name="40% - Accent3" xfId="133" builtinId="39" customBuiltin="1"/>
    <cellStyle name="40% - Accent3 10" xfId="134"/>
    <cellStyle name="40% - Accent3 11" xfId="135"/>
    <cellStyle name="40% - Accent3 12" xfId="136"/>
    <cellStyle name="40% - Accent3 13" xfId="137"/>
    <cellStyle name="40% - Accent3 14" xfId="138"/>
    <cellStyle name="40% - Accent3 15" xfId="139"/>
    <cellStyle name="40% - Accent3 2" xfId="140"/>
    <cellStyle name="40% - Accent3 3" xfId="141"/>
    <cellStyle name="40% - Accent3 4" xfId="142"/>
    <cellStyle name="40% - Accent3 5" xfId="143"/>
    <cellStyle name="40% - Accent3 6" xfId="144"/>
    <cellStyle name="40% - Accent3 7" xfId="145"/>
    <cellStyle name="40% - Accent3 8" xfId="146"/>
    <cellStyle name="40% - Accent3 9" xfId="147"/>
    <cellStyle name="40% - Accent4" xfId="148" builtinId="43" customBuiltin="1"/>
    <cellStyle name="40% - Accent4 10" xfId="149"/>
    <cellStyle name="40% - Accent4 11" xfId="150"/>
    <cellStyle name="40% - Accent4 12" xfId="151"/>
    <cellStyle name="40% - Accent4 13" xfId="152"/>
    <cellStyle name="40% - Accent4 14" xfId="153"/>
    <cellStyle name="40% - Accent4 15" xfId="154"/>
    <cellStyle name="40% - Accent4 16" xfId="155"/>
    <cellStyle name="40% - Accent4 2" xfId="156"/>
    <cellStyle name="40% - Accent4 3" xfId="157"/>
    <cellStyle name="40% - Accent4 4" xfId="158"/>
    <cellStyle name="40% - Accent4 5" xfId="159"/>
    <cellStyle name="40% - Accent4 6" xfId="160"/>
    <cellStyle name="40% - Accent4 7" xfId="161"/>
    <cellStyle name="40% - Accent4 8" xfId="162"/>
    <cellStyle name="40% - Accent4 9" xfId="163"/>
    <cellStyle name="40% - Accent5" xfId="164" builtinId="47" customBuiltin="1"/>
    <cellStyle name="40% - Accent5 10" xfId="165"/>
    <cellStyle name="40% - Accent5 11" xfId="166"/>
    <cellStyle name="40% - Accent5 12" xfId="167"/>
    <cellStyle name="40% - Accent5 13" xfId="168"/>
    <cellStyle name="40% - Accent5 14" xfId="169"/>
    <cellStyle name="40% - Accent5 15" xfId="170"/>
    <cellStyle name="40% - Accent5 2" xfId="171"/>
    <cellStyle name="40% - Accent5 3" xfId="172"/>
    <cellStyle name="40% - Accent5 4" xfId="173"/>
    <cellStyle name="40% - Accent5 5" xfId="174"/>
    <cellStyle name="40% - Accent5 6" xfId="175"/>
    <cellStyle name="40% - Accent5 7" xfId="176"/>
    <cellStyle name="40% - Accent5 8" xfId="177"/>
    <cellStyle name="40% - Accent5 9" xfId="178"/>
    <cellStyle name="40% - Accent6" xfId="179" builtinId="51" customBuiltin="1"/>
    <cellStyle name="40% - Accent6 10" xfId="180"/>
    <cellStyle name="40% - Accent6 11" xfId="181"/>
    <cellStyle name="40% - Accent6 12" xfId="182"/>
    <cellStyle name="40% - Accent6 13" xfId="183"/>
    <cellStyle name="40% - Accent6 14" xfId="184"/>
    <cellStyle name="40% - Accent6 15" xfId="185"/>
    <cellStyle name="40% - Accent6 2" xfId="186"/>
    <cellStyle name="40% - Accent6 3" xfId="187"/>
    <cellStyle name="40% - Accent6 4" xfId="188"/>
    <cellStyle name="40% - Accent6 5" xfId="189"/>
    <cellStyle name="40% - Accent6 6" xfId="190"/>
    <cellStyle name="40% - Accent6 7" xfId="191"/>
    <cellStyle name="40% - Accent6 8" xfId="192"/>
    <cellStyle name="40% - Accent6 9" xfId="193"/>
    <cellStyle name="60 % - Accent1" xfId="194"/>
    <cellStyle name="60 % - Accent2" xfId="195"/>
    <cellStyle name="60 % - Accent3" xfId="196"/>
    <cellStyle name="60 % - Accent4" xfId="197"/>
    <cellStyle name="60 % - Accent5" xfId="198"/>
    <cellStyle name="60 % - Accent6" xfId="199"/>
    <cellStyle name="60% - Accent1" xfId="200" builtinId="32" customBuiltin="1"/>
    <cellStyle name="60% - Accent1 2" xfId="201"/>
    <cellStyle name="60% - Accent2" xfId="202" builtinId="36" customBuiltin="1"/>
    <cellStyle name="60% - Accent2 2" xfId="203"/>
    <cellStyle name="60% - Accent3" xfId="204" builtinId="40" customBuiltin="1"/>
    <cellStyle name="60% - Accent3 2" xfId="205"/>
    <cellStyle name="60% - Accent4" xfId="206" builtinId="44" customBuiltin="1"/>
    <cellStyle name="60% - Accent4 2" xfId="207"/>
    <cellStyle name="60% - Accent4 3" xfId="208"/>
    <cellStyle name="60% - Accent4 4" xfId="209"/>
    <cellStyle name="60% - Accent4 5" xfId="210"/>
    <cellStyle name="60% - Accent5" xfId="211" builtinId="48" customBuiltin="1"/>
    <cellStyle name="60% - Accent5 2" xfId="212"/>
    <cellStyle name="60% - Accent6" xfId="213" builtinId="52" customBuiltin="1"/>
    <cellStyle name="60% - Accent6 2" xfId="214"/>
    <cellStyle name="Accent1" xfId="215" builtinId="29" customBuiltin="1"/>
    <cellStyle name="Accent1 2" xfId="216"/>
    <cellStyle name="Accent1 3" xfId="217"/>
    <cellStyle name="Accent2" xfId="218" builtinId="33" customBuiltin="1"/>
    <cellStyle name="Accent2 2" xfId="219"/>
    <cellStyle name="Accent2 3" xfId="220"/>
    <cellStyle name="Accent2 4" xfId="221"/>
    <cellStyle name="Accent3" xfId="222" builtinId="37" customBuiltin="1"/>
    <cellStyle name="Accent3 2" xfId="223"/>
    <cellStyle name="Accent4" xfId="224" builtinId="41" customBuiltin="1"/>
    <cellStyle name="Accent4 2" xfId="225"/>
    <cellStyle name="Accent4 3" xfId="226"/>
    <cellStyle name="Accent5" xfId="227" builtinId="45" customBuiltin="1"/>
    <cellStyle name="Accent5 2" xfId="228"/>
    <cellStyle name="Accent6" xfId="229" builtinId="49" customBuiltin="1"/>
    <cellStyle name="Accent6 2" xfId="230"/>
    <cellStyle name="Avertissement" xfId="231"/>
    <cellStyle name="Bad" xfId="232" builtinId="27" customBuiltin="1"/>
    <cellStyle name="Bad 2" xfId="233"/>
    <cellStyle name="Calcul" xfId="234"/>
    <cellStyle name="Calculation" xfId="235" builtinId="22" customBuiltin="1"/>
    <cellStyle name="Calculation 2" xfId="236"/>
    <cellStyle name="Calculation 3" xfId="237"/>
    <cellStyle name="Cellule liée" xfId="238"/>
    <cellStyle name="Check Cell" xfId="239" builtinId="23" customBuiltin="1"/>
    <cellStyle name="Check Cell 2" xfId="240"/>
    <cellStyle name="Check Cell 2 2" xfId="241"/>
    <cellStyle name="Check Cell 3" xfId="242"/>
    <cellStyle name="Comma" xfId="243" builtinId="3"/>
    <cellStyle name="Comma 10" xfId="244"/>
    <cellStyle name="Comma 11" xfId="245"/>
    <cellStyle name="Comma 12" xfId="246"/>
    <cellStyle name="Comma 13" xfId="247"/>
    <cellStyle name="Comma 14" xfId="248"/>
    <cellStyle name="Comma 15" xfId="249"/>
    <cellStyle name="Comma 2" xfId="250"/>
    <cellStyle name="Comma 3" xfId="251"/>
    <cellStyle name="Comma 3 2" xfId="252"/>
    <cellStyle name="Comma 3 2 2" xfId="253"/>
    <cellStyle name="Comma 4" xfId="254"/>
    <cellStyle name="Comma 4 2" xfId="255"/>
    <cellStyle name="Comma 5" xfId="256"/>
    <cellStyle name="Comma 6" xfId="257"/>
    <cellStyle name="Comma 7" xfId="258"/>
    <cellStyle name="Comma 7 2" xfId="259"/>
    <cellStyle name="Comma 8" xfId="260"/>
    <cellStyle name="Comma 8 2" xfId="261"/>
    <cellStyle name="Comma 9" xfId="262"/>
    <cellStyle name="Comma_1" xfId="263"/>
    <cellStyle name="Comma_1 2" xfId="264"/>
    <cellStyle name="Comma_1 3" xfId="265"/>
    <cellStyle name="Comma_1 4" xfId="266"/>
    <cellStyle name="Comma_Bilanci Albavia" xfId="267"/>
    <cellStyle name="Comma_Profit &amp; Loss acc. Albavia" xfId="268"/>
    <cellStyle name="Commentaire" xfId="269"/>
    <cellStyle name="Currency 2" xfId="270"/>
    <cellStyle name="E&amp;Y House" xfId="271"/>
    <cellStyle name="Entrée" xfId="272"/>
    <cellStyle name="Euro" xfId="273"/>
    <cellStyle name="Explanatory Text" xfId="274" builtinId="53" customBuiltin="1"/>
    <cellStyle name="Explanatory Text 2" xfId="275"/>
    <cellStyle name="Good" xfId="276" builtinId="26" customBuiltin="1"/>
    <cellStyle name="Good 2" xfId="277"/>
    <cellStyle name="Heading 1" xfId="278" builtinId="16" customBuiltin="1"/>
    <cellStyle name="Heading 1 2" xfId="279"/>
    <cellStyle name="Heading 2" xfId="280" builtinId="17" customBuiltin="1"/>
    <cellStyle name="Heading 2 2" xfId="281"/>
    <cellStyle name="Heading 3" xfId="282" builtinId="18" customBuiltin="1"/>
    <cellStyle name="Heading 3 2" xfId="283"/>
    <cellStyle name="Heading 4" xfId="284" builtinId="19" customBuiltin="1"/>
    <cellStyle name="Heading 4 2" xfId="285"/>
    <cellStyle name="HMRCalculated" xfId="286"/>
    <cellStyle name="HMRInput" xfId="287"/>
    <cellStyle name="Input" xfId="288" builtinId="20" customBuiltin="1"/>
    <cellStyle name="Input 2" xfId="289"/>
    <cellStyle name="Input 3" xfId="290"/>
    <cellStyle name="Insatisfaisant" xfId="291"/>
    <cellStyle name="Linked Cell" xfId="292" builtinId="24" customBuiltin="1"/>
    <cellStyle name="Linked Cell 2" xfId="293"/>
    <cellStyle name="Migliaia 2" xfId="294"/>
    <cellStyle name="Migliaia 3" xfId="295"/>
    <cellStyle name="Neutral" xfId="296" builtinId="28" customBuiltin="1"/>
    <cellStyle name="Neutral 2" xfId="297"/>
    <cellStyle name="Neutre" xfId="298"/>
    <cellStyle name="Normal" xfId="0" builtinId="0"/>
    <cellStyle name="Normal 10" xfId="299"/>
    <cellStyle name="Normal 10 2" xfId="300"/>
    <cellStyle name="Normal 10 3" xfId="301"/>
    <cellStyle name="Normal 11" xfId="302"/>
    <cellStyle name="Normal 12" xfId="303"/>
    <cellStyle name="Normal 13" xfId="304"/>
    <cellStyle name="Normal 14" xfId="305"/>
    <cellStyle name="Normal 15" xfId="306"/>
    <cellStyle name="Normal 16" xfId="307"/>
    <cellStyle name="Normal 17" xfId="308"/>
    <cellStyle name="Normal 18" xfId="309"/>
    <cellStyle name="Normal 19" xfId="310"/>
    <cellStyle name="Normal 2" xfId="311"/>
    <cellStyle name="Normal 2 2" xfId="312"/>
    <cellStyle name="Normal 2 3" xfId="313"/>
    <cellStyle name="Normal 2_ECF Store Final Summary" xfId="314"/>
    <cellStyle name="Normal 20" xfId="315"/>
    <cellStyle name="Normal 21" xfId="316"/>
    <cellStyle name="Normal 22" xfId="317"/>
    <cellStyle name="Normal 23" xfId="318"/>
    <cellStyle name="Normal 24" xfId="319"/>
    <cellStyle name="Normal 25" xfId="320"/>
    <cellStyle name="Normal 26" xfId="321"/>
    <cellStyle name="Normal 27" xfId="322"/>
    <cellStyle name="Normal 28" xfId="323"/>
    <cellStyle name="Normal 29" xfId="324"/>
    <cellStyle name="Normal 3" xfId="325"/>
    <cellStyle name="Normal 30" xfId="326"/>
    <cellStyle name="Normal 31" xfId="327"/>
    <cellStyle name="Normal 32" xfId="328"/>
    <cellStyle name="Normal 33" xfId="329"/>
    <cellStyle name="Normal 34" xfId="330"/>
    <cellStyle name="Normal 35" xfId="331"/>
    <cellStyle name="Normal 36" xfId="332"/>
    <cellStyle name="Normal 37" xfId="333"/>
    <cellStyle name="Normal 38" xfId="334"/>
    <cellStyle name="Normal 39" xfId="335"/>
    <cellStyle name="Normal 4" xfId="336"/>
    <cellStyle name="Normal 4 2" xfId="337"/>
    <cellStyle name="Normal 40" xfId="338"/>
    <cellStyle name="Normal 5" xfId="339"/>
    <cellStyle name="Normal 5 2" xfId="340"/>
    <cellStyle name="Normal 6" xfId="341"/>
    <cellStyle name="Normal 7" xfId="342"/>
    <cellStyle name="Normal 8" xfId="343"/>
    <cellStyle name="Normal 9" xfId="344"/>
    <cellStyle name="Normal_ALPHA TIRANA 2004 - Notes to fs - 27.01.2005 KSS FINAL" xfId="345"/>
    <cellStyle name="Normal_Profit &amp; Loss acc. Albavia" xfId="346"/>
    <cellStyle name="Normale 2" xfId="347"/>
    <cellStyle name="Normale 3" xfId="348"/>
    <cellStyle name="Normalny_AKTYWA" xfId="349"/>
    <cellStyle name="Note" xfId="350" builtinId="10" customBuiltin="1"/>
    <cellStyle name="Note 10" xfId="351"/>
    <cellStyle name="Note 11" xfId="352"/>
    <cellStyle name="Note 12" xfId="353"/>
    <cellStyle name="Note 13" xfId="354"/>
    <cellStyle name="Note 14" xfId="355"/>
    <cellStyle name="Note 15" xfId="356"/>
    <cellStyle name="Note 16" xfId="357"/>
    <cellStyle name="Note 17" xfId="358"/>
    <cellStyle name="Note 18" xfId="359"/>
    <cellStyle name="Note 19" xfId="360"/>
    <cellStyle name="Note 2" xfId="361"/>
    <cellStyle name="Note 20" xfId="362"/>
    <cellStyle name="Note 21" xfId="363"/>
    <cellStyle name="Note 22" xfId="364"/>
    <cellStyle name="Note 23" xfId="365"/>
    <cellStyle name="Note 24" xfId="366"/>
    <cellStyle name="Note 25" xfId="367"/>
    <cellStyle name="Note 26" xfId="368"/>
    <cellStyle name="Note 27" xfId="369"/>
    <cellStyle name="Note 28" xfId="370"/>
    <cellStyle name="Note 29" xfId="371"/>
    <cellStyle name="Note 3" xfId="372"/>
    <cellStyle name="Note 30" xfId="373"/>
    <cellStyle name="Note 31" xfId="374"/>
    <cellStyle name="Note 32" xfId="375"/>
    <cellStyle name="Note 33" xfId="376"/>
    <cellStyle name="Note 34" xfId="377"/>
    <cellStyle name="Note 35" xfId="378"/>
    <cellStyle name="Note 36" xfId="379"/>
    <cellStyle name="Note 4" xfId="380"/>
    <cellStyle name="Note 5" xfId="381"/>
    <cellStyle name="Note 6" xfId="382"/>
    <cellStyle name="Note 7" xfId="383"/>
    <cellStyle name="Note 8" xfId="384"/>
    <cellStyle name="Note 9" xfId="385"/>
    <cellStyle name="Output" xfId="386" builtinId="21" customBuiltin="1"/>
    <cellStyle name="Output 2" xfId="387"/>
    <cellStyle name="Percent 2" xfId="388"/>
    <cellStyle name="Percent 2 2" xfId="389"/>
    <cellStyle name="Percent 3" xfId="390"/>
    <cellStyle name="Percent 3 2" xfId="391"/>
    <cellStyle name="Percent 4" xfId="392"/>
    <cellStyle name="Percentuale 2" xfId="393"/>
    <cellStyle name="Satisfaisant" xfId="394"/>
    <cellStyle name="Sortie" xfId="395"/>
    <cellStyle name="Texte explicatif" xfId="396"/>
    <cellStyle name="Title" xfId="397" builtinId="15" customBuiltin="1"/>
    <cellStyle name="Title 2" xfId="398"/>
    <cellStyle name="Titre" xfId="399"/>
    <cellStyle name="Titre 1" xfId="400"/>
    <cellStyle name="Titre 2" xfId="401"/>
    <cellStyle name="Titre 3" xfId="402"/>
    <cellStyle name="Titre 4" xfId="403"/>
    <cellStyle name="Total" xfId="404" builtinId="25" customBuiltin="1"/>
    <cellStyle name="Total 2" xfId="405"/>
    <cellStyle name="Vérification" xfId="406"/>
    <cellStyle name="Warning Text" xfId="407" builtinId="11" customBuiltin="1"/>
    <cellStyle name="Warning Text 2" xfId="40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00"/>
      <rgbColor rgb="00000000"/>
      <rgbColor rgb="00000000"/>
      <rgbColor rgb="00000000"/>
      <rgbColor rgb="00000000"/>
      <rgbColor rgb="00008000"/>
      <rgbColor rgb="00000000"/>
      <rgbColor rgb="00808000"/>
      <rgbColor rgb="00000000"/>
      <rgbColor rgb="00000000"/>
      <rgbColor rgb="00C0C0C0"/>
      <rgbColor rgb="00808080"/>
      <rgbColor rgb="009999FF"/>
      <rgbColor rgb="00000000"/>
      <rgbColor rgb="00FFFFCC"/>
      <rgbColor rgb="0000000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142875</xdr:colOff>
      <xdr:row>46</xdr:row>
      <xdr:rowOff>38100</xdr:rowOff>
    </xdr:from>
    <xdr:to>
      <xdr:col>1</xdr:col>
      <xdr:colOff>257175</xdr:colOff>
      <xdr:row>46</xdr:row>
      <xdr:rowOff>133350</xdr:rowOff>
    </xdr:to>
    <xdr:sp macro="" textlink="">
      <xdr:nvSpPr>
        <xdr:cNvPr id="2" name="Rectangle 1"/>
        <xdr:cNvSpPr>
          <a:spLocks noChangeArrowheads="1"/>
        </xdr:cNvSpPr>
      </xdr:nvSpPr>
      <xdr:spPr bwMode="auto">
        <a:xfrm>
          <a:off x="752475" y="9382125"/>
          <a:ext cx="114300" cy="95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c</a:t>
          </a:r>
        </a:p>
      </xdr:txBody>
    </xdr:sp>
    <xdr:clientData/>
  </xdr:twoCellAnchor>
  <xdr:twoCellAnchor>
    <xdr:from>
      <xdr:col>1</xdr:col>
      <xdr:colOff>133350</xdr:colOff>
      <xdr:row>47</xdr:row>
      <xdr:rowOff>76200</xdr:rowOff>
    </xdr:from>
    <xdr:to>
      <xdr:col>1</xdr:col>
      <xdr:colOff>247650</xdr:colOff>
      <xdr:row>47</xdr:row>
      <xdr:rowOff>171450</xdr:rowOff>
    </xdr:to>
    <xdr:sp macro="" textlink="">
      <xdr:nvSpPr>
        <xdr:cNvPr id="6378" name="Rectangle 2"/>
        <xdr:cNvSpPr>
          <a:spLocks noChangeArrowheads="1"/>
        </xdr:cNvSpPr>
      </xdr:nvSpPr>
      <xdr:spPr bwMode="auto">
        <a:xfrm>
          <a:off x="476250" y="7439025"/>
          <a:ext cx="114300" cy="95250"/>
        </a:xfrm>
        <a:prstGeom prst="rect">
          <a:avLst/>
        </a:prstGeom>
        <a:solidFill>
          <a:srgbClr val="FFFFFF"/>
        </a:solidFill>
        <a:ln w="9525">
          <a:solidFill>
            <a:srgbClr val="000000"/>
          </a:solidFill>
          <a:miter lim="800000"/>
          <a:headEnd/>
          <a:tailEnd/>
        </a:ln>
      </xdr:spPr>
    </xdr:sp>
    <xdr:clientData/>
  </xdr:twoCellAnchor>
  <xdr:twoCellAnchor>
    <xdr:from>
      <xdr:col>1</xdr:col>
      <xdr:colOff>142875</xdr:colOff>
      <xdr:row>48</xdr:row>
      <xdr:rowOff>38100</xdr:rowOff>
    </xdr:from>
    <xdr:to>
      <xdr:col>1</xdr:col>
      <xdr:colOff>257175</xdr:colOff>
      <xdr:row>48</xdr:row>
      <xdr:rowOff>133350</xdr:rowOff>
    </xdr:to>
    <xdr:sp macro="" textlink="">
      <xdr:nvSpPr>
        <xdr:cNvPr id="6379" name="Rectangle 3"/>
        <xdr:cNvSpPr>
          <a:spLocks noChangeArrowheads="1"/>
        </xdr:cNvSpPr>
      </xdr:nvSpPr>
      <xdr:spPr bwMode="auto">
        <a:xfrm>
          <a:off x="485775" y="7639050"/>
          <a:ext cx="114300" cy="95250"/>
        </a:xfrm>
        <a:prstGeom prst="rect">
          <a:avLst/>
        </a:prstGeom>
        <a:solidFill>
          <a:srgbClr val="FFFFFF"/>
        </a:solidFill>
        <a:ln w="9525">
          <a:solidFill>
            <a:srgbClr val="000000"/>
          </a:solidFill>
          <a:miter lim="800000"/>
          <a:headEnd/>
          <a:tailEnd/>
        </a:ln>
      </xdr:spPr>
    </xdr:sp>
    <xdr:clientData/>
  </xdr:twoCellAnchor>
  <xdr:twoCellAnchor>
    <xdr:from>
      <xdr:col>1</xdr:col>
      <xdr:colOff>142875</xdr:colOff>
      <xdr:row>49</xdr:row>
      <xdr:rowOff>38100</xdr:rowOff>
    </xdr:from>
    <xdr:to>
      <xdr:col>1</xdr:col>
      <xdr:colOff>257175</xdr:colOff>
      <xdr:row>49</xdr:row>
      <xdr:rowOff>133350</xdr:rowOff>
    </xdr:to>
    <xdr:sp macro="" textlink="">
      <xdr:nvSpPr>
        <xdr:cNvPr id="6380" name="Rectangle 4"/>
        <xdr:cNvSpPr>
          <a:spLocks noChangeArrowheads="1"/>
        </xdr:cNvSpPr>
      </xdr:nvSpPr>
      <xdr:spPr bwMode="auto">
        <a:xfrm>
          <a:off x="485775" y="7791450"/>
          <a:ext cx="114300" cy="9525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Desktop\CEM%202008\INCOMING%20REP\Mgmt%2005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eters"/>
      <sheetName val="Title"/>
      <sheetName val="1.0 Key Indicators"/>
      <sheetName val="2.0 Monthly Variations"/>
      <sheetName val="3.1 Supply Vol &amp; Market Share"/>
      <sheetName val="3.2 Vol"/>
      <sheetName val="3.3.1 Prd-Mix Anal (V)"/>
      <sheetName val="3.3.2 Prd-Mix Anal (P)"/>
      <sheetName val="3.3.3 Prd-Mix Anal (R)"/>
      <sheetName val="3.4 Marginal Analysis"/>
      <sheetName val="3.5 Disp."/>
      <sheetName val="4.1 Production2"/>
      <sheetName val="4.0 Production"/>
      <sheetName val="Prd Charts"/>
      <sheetName val="Chart2"/>
      <sheetName val="5.0 Manp"/>
      <sheetName val="6.1 IncSt"/>
      <sheetName val="6.2 BalSh"/>
      <sheetName val="6.3 Cash"/>
      <sheetName val="6.4 NetIcome Tree"/>
      <sheetName val="6.5 IS Var. Analysis"/>
      <sheetName val="6.6 BS Var. Analysis"/>
      <sheetName val="6.7 Capex"/>
      <sheetName val="6.8 Latest Estimate"/>
      <sheetName val="6.9 Covenants Chart"/>
      <sheetName val="6.5 Var. Analysis 1"/>
      <sheetName val="6.8 Graphs (IS)"/>
      <sheetName val="Print_Param"/>
      <sheetName val="Comments"/>
    </sheetNames>
    <sheetDataSet>
      <sheetData sheetId="0" refreshError="1">
        <row r="3">
          <cell r="A3">
            <v>1</v>
          </cell>
        </row>
        <row r="28">
          <cell r="F28">
            <v>1000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refreshError="1"/>
      <sheetData sheetId="18" refreshError="1"/>
      <sheetData sheetId="19"/>
      <sheetData sheetId="20"/>
      <sheetData sheetId="21"/>
      <sheetData sheetId="22" refreshError="1"/>
      <sheetData sheetId="23" refreshError="1"/>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B21"/>
  <sheetViews>
    <sheetView workbookViewId="0">
      <selection activeCell="C42" sqref="C42"/>
    </sheetView>
  </sheetViews>
  <sheetFormatPr defaultRowHeight="12.75"/>
  <cols>
    <col min="1" max="1" width="4" style="9" customWidth="1"/>
    <col min="2" max="2" width="85.140625" style="8" customWidth="1"/>
    <col min="3" max="16384" width="9.140625" style="8"/>
  </cols>
  <sheetData>
    <row r="3" spans="1:2">
      <c r="B3" s="8" t="s">
        <v>382</v>
      </c>
    </row>
    <row r="4" spans="1:2">
      <c r="A4" s="9">
        <v>1</v>
      </c>
      <c r="B4" s="8" t="s">
        <v>383</v>
      </c>
    </row>
    <row r="5" spans="1:2">
      <c r="A5" s="9">
        <v>2</v>
      </c>
      <c r="B5" s="8" t="s">
        <v>384</v>
      </c>
    </row>
    <row r="6" spans="1:2">
      <c r="A6" s="9">
        <v>3</v>
      </c>
      <c r="B6" s="8" t="s">
        <v>385</v>
      </c>
    </row>
    <row r="7" spans="1:2">
      <c r="B7" s="8" t="s">
        <v>386</v>
      </c>
    </row>
    <row r="8" spans="1:2">
      <c r="B8" s="8" t="s">
        <v>390</v>
      </c>
    </row>
    <row r="9" spans="1:2">
      <c r="B9" s="8" t="s">
        <v>387</v>
      </c>
    </row>
    <row r="10" spans="1:2">
      <c r="B10" s="8" t="s">
        <v>388</v>
      </c>
    </row>
    <row r="11" spans="1:2">
      <c r="B11" s="8" t="s">
        <v>389</v>
      </c>
    </row>
    <row r="12" spans="1:2">
      <c r="B12" s="8" t="s">
        <v>391</v>
      </c>
    </row>
    <row r="13" spans="1:2">
      <c r="B13" s="8" t="s">
        <v>392</v>
      </c>
    </row>
    <row r="14" spans="1:2">
      <c r="B14" s="8" t="s">
        <v>393</v>
      </c>
    </row>
    <row r="15" spans="1:2">
      <c r="B15" s="8" t="s">
        <v>394</v>
      </c>
    </row>
    <row r="16" spans="1:2">
      <c r="B16" s="8" t="s">
        <v>395</v>
      </c>
    </row>
    <row r="17" spans="2:2">
      <c r="B17" s="8" t="s">
        <v>396</v>
      </c>
    </row>
    <row r="18" spans="2:2">
      <c r="B18" s="8" t="s">
        <v>397</v>
      </c>
    </row>
    <row r="19" spans="2:2">
      <c r="B19" s="8" t="s">
        <v>398</v>
      </c>
    </row>
    <row r="20" spans="2:2">
      <c r="B20" s="8" t="s">
        <v>399</v>
      </c>
    </row>
    <row r="21" spans="2:2">
      <c r="B21" s="8" t="s">
        <v>400</v>
      </c>
    </row>
  </sheetData>
  <phoneticPr fontId="9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FF33CC"/>
  </sheetPr>
  <dimension ref="B3:R66"/>
  <sheetViews>
    <sheetView topLeftCell="A13" workbookViewId="0">
      <selection activeCell="E49" sqref="E49"/>
    </sheetView>
  </sheetViews>
  <sheetFormatPr defaultColWidth="5.140625" defaultRowHeight="12"/>
  <cols>
    <col min="1" max="6" width="5.140625" style="40"/>
    <col min="7" max="7" width="11.5703125" style="40" customWidth="1"/>
    <col min="8" max="8" width="7.140625" style="40" customWidth="1"/>
    <col min="9" max="9" width="19.85546875" style="40" customWidth="1"/>
    <col min="10" max="10" width="6.7109375" style="40" customWidth="1"/>
    <col min="11" max="11" width="18.5703125" style="40" customWidth="1"/>
    <col min="12" max="12" width="18.28515625" style="40" bestFit="1" customWidth="1"/>
    <col min="13" max="13" width="20.7109375" style="40" bestFit="1" customWidth="1"/>
    <col min="14" max="16384" width="5.140625" style="40"/>
  </cols>
  <sheetData>
    <row r="3" spans="3:18">
      <c r="C3" s="40" t="s">
        <v>436</v>
      </c>
    </row>
    <row r="4" spans="3:18">
      <c r="C4" s="40" t="s">
        <v>437</v>
      </c>
    </row>
    <row r="6" spans="3:18" ht="12.75">
      <c r="C6" s="53"/>
      <c r="D6" s="33" t="s">
        <v>481</v>
      </c>
      <c r="E6" s="54"/>
      <c r="F6" s="53"/>
      <c r="I6" s="34" t="s">
        <v>482</v>
      </c>
      <c r="J6" s="55"/>
      <c r="K6" s="56"/>
      <c r="L6" s="57"/>
    </row>
    <row r="7" spans="3:18" ht="12.75" customHeight="1">
      <c r="C7" s="612">
        <v>2009</v>
      </c>
      <c r="D7" s="613"/>
      <c r="E7" s="614"/>
      <c r="F7" s="53"/>
      <c r="I7" s="58"/>
      <c r="J7" s="59"/>
      <c r="K7" s="60"/>
      <c r="L7" s="61"/>
    </row>
    <row r="9" spans="3:18" ht="12.75">
      <c r="C9" s="62" t="s">
        <v>438</v>
      </c>
      <c r="D9" s="63"/>
      <c r="E9" s="63"/>
      <c r="F9" s="63"/>
      <c r="G9" s="63"/>
      <c r="H9" s="63"/>
      <c r="I9" s="35" t="s">
        <v>439</v>
      </c>
      <c r="J9" s="35"/>
      <c r="K9" s="35"/>
      <c r="M9" s="36"/>
      <c r="N9" s="37"/>
      <c r="O9" s="38"/>
      <c r="P9" s="36"/>
      <c r="Q9" s="61"/>
      <c r="R9" s="61"/>
    </row>
    <row r="10" spans="3:18" ht="12.75">
      <c r="C10" s="64" t="s">
        <v>440</v>
      </c>
      <c r="D10" s="61"/>
      <c r="E10" s="61"/>
      <c r="F10" s="61"/>
      <c r="G10" s="61"/>
      <c r="H10" s="61"/>
      <c r="I10" s="39"/>
      <c r="J10" s="39"/>
      <c r="K10" s="39"/>
      <c r="M10" s="61"/>
      <c r="N10" s="61"/>
      <c r="O10" s="61"/>
      <c r="P10" s="61"/>
      <c r="Q10" s="61"/>
      <c r="R10" s="61"/>
    </row>
    <row r="11" spans="3:18" ht="12.75">
      <c r="C11" s="64" t="s">
        <v>441</v>
      </c>
      <c r="D11" s="61"/>
      <c r="E11" s="61"/>
      <c r="F11" s="61"/>
      <c r="G11" s="61"/>
      <c r="H11" s="61"/>
      <c r="I11" s="39" t="s">
        <v>442</v>
      </c>
      <c r="J11" s="39"/>
      <c r="K11" s="39"/>
    </row>
    <row r="12" spans="3:18" ht="12.75">
      <c r="C12" s="64" t="s">
        <v>443</v>
      </c>
      <c r="D12" s="61"/>
      <c r="E12" s="61"/>
      <c r="F12" s="61"/>
      <c r="G12" s="61"/>
      <c r="H12" s="61"/>
      <c r="I12" s="39" t="s">
        <v>444</v>
      </c>
      <c r="J12" s="39"/>
      <c r="K12" s="39"/>
    </row>
    <row r="13" spans="3:18" ht="12.75">
      <c r="C13" s="64" t="s">
        <v>445</v>
      </c>
      <c r="D13" s="61"/>
      <c r="E13" s="61"/>
      <c r="F13" s="61"/>
      <c r="G13" s="61"/>
      <c r="H13" s="61"/>
      <c r="I13" s="39" t="s">
        <v>446</v>
      </c>
      <c r="J13" s="39"/>
      <c r="K13" s="39"/>
    </row>
    <row r="14" spans="3:18" ht="12.75">
      <c r="C14" s="64" t="s">
        <v>447</v>
      </c>
      <c r="D14" s="61"/>
      <c r="E14" s="61"/>
      <c r="F14" s="61"/>
      <c r="G14" s="61"/>
      <c r="H14" s="61"/>
      <c r="I14" s="39" t="s">
        <v>448</v>
      </c>
      <c r="J14" s="61"/>
      <c r="K14" s="61"/>
    </row>
    <row r="15" spans="3:18">
      <c r="C15" s="58"/>
      <c r="D15" s="59"/>
      <c r="E15" s="59"/>
      <c r="F15" s="59"/>
      <c r="G15" s="59"/>
      <c r="H15" s="59"/>
      <c r="I15" s="59"/>
      <c r="J15" s="59"/>
      <c r="K15" s="59"/>
    </row>
    <row r="17" spans="2:14">
      <c r="B17" s="616" t="s">
        <v>449</v>
      </c>
      <c r="C17" s="616"/>
      <c r="D17" s="616"/>
      <c r="E17" s="616"/>
      <c r="F17" s="616"/>
      <c r="G17" s="616"/>
      <c r="H17" s="616"/>
      <c r="I17" s="616"/>
      <c r="J17" s="616"/>
      <c r="K17" s="616"/>
    </row>
    <row r="18" spans="2:14" ht="12.75">
      <c r="B18" s="619" t="s">
        <v>450</v>
      </c>
      <c r="C18" s="619"/>
      <c r="D18" s="619"/>
      <c r="E18" s="619"/>
      <c r="F18" s="41"/>
      <c r="H18" s="609" t="s">
        <v>451</v>
      </c>
      <c r="I18" s="609"/>
      <c r="J18" s="609" t="s">
        <v>452</v>
      </c>
      <c r="K18" s="609"/>
    </row>
    <row r="19" spans="2:14">
      <c r="B19" s="65"/>
    </row>
    <row r="20" spans="2:14">
      <c r="B20" s="608" t="s">
        <v>453</v>
      </c>
      <c r="C20" s="608"/>
      <c r="D20" s="608"/>
      <c r="E20" s="608"/>
      <c r="F20" s="42"/>
      <c r="H20" s="43">
        <v>-8</v>
      </c>
      <c r="I20" s="66" t="e">
        <f>+#REF!</f>
        <v>#REF!</v>
      </c>
      <c r="J20" s="43">
        <v>-9</v>
      </c>
      <c r="K20" s="66" t="e">
        <f>+I20</f>
        <v>#REF!</v>
      </c>
      <c r="L20" s="67"/>
      <c r="M20" s="68"/>
      <c r="N20" s="67"/>
    </row>
    <row r="21" spans="2:14">
      <c r="B21" s="608" t="s">
        <v>454</v>
      </c>
      <c r="C21" s="608"/>
      <c r="D21" s="608"/>
      <c r="E21" s="608"/>
      <c r="F21" s="42"/>
      <c r="H21" s="43">
        <v>-10</v>
      </c>
      <c r="I21" s="66" t="e">
        <f>+#REF!</f>
        <v>#REF!</v>
      </c>
      <c r="J21" s="43">
        <v>-11</v>
      </c>
      <c r="K21" s="66" t="e">
        <f>+I21</f>
        <v>#REF!</v>
      </c>
      <c r="L21" s="67"/>
      <c r="M21" s="68"/>
    </row>
    <row r="22" spans="2:14">
      <c r="B22" s="608" t="s">
        <v>455</v>
      </c>
      <c r="C22" s="608"/>
      <c r="D22" s="608"/>
      <c r="E22" s="608"/>
      <c r="F22" s="42"/>
      <c r="H22" s="618"/>
      <c r="I22" s="618"/>
      <c r="J22" s="69"/>
      <c r="K22" s="69" t="e">
        <f>+#REF!</f>
        <v>#REF!</v>
      </c>
      <c r="M22" s="67"/>
    </row>
    <row r="23" spans="2:14">
      <c r="B23" s="42"/>
      <c r="C23" s="42"/>
      <c r="D23" s="42"/>
      <c r="E23" s="42"/>
      <c r="F23" s="42"/>
    </row>
    <row r="24" spans="2:14">
      <c r="B24" s="617" t="s">
        <v>456</v>
      </c>
      <c r="C24" s="617"/>
      <c r="D24" s="617"/>
      <c r="E24" s="617"/>
      <c r="F24" s="80"/>
    </row>
    <row r="25" spans="2:14">
      <c r="B25" s="608" t="s">
        <v>457</v>
      </c>
      <c r="C25" s="608"/>
      <c r="D25" s="608"/>
      <c r="E25" s="608"/>
      <c r="F25" s="42"/>
      <c r="H25" s="44">
        <v>-13</v>
      </c>
      <c r="I25" s="69" t="e">
        <f>IF(I21&gt;I20,I21-I20,0)</f>
        <v>#REF!</v>
      </c>
      <c r="J25" s="44">
        <v>-14</v>
      </c>
      <c r="K25" s="69">
        <v>0</v>
      </c>
    </row>
    <row r="26" spans="2:14">
      <c r="B26" s="608" t="s">
        <v>458</v>
      </c>
      <c r="C26" s="608"/>
      <c r="D26" s="608"/>
      <c r="E26" s="608"/>
      <c r="F26" s="42"/>
      <c r="H26" s="43">
        <v>-15</v>
      </c>
      <c r="I26" s="69" t="e">
        <f>IF(I20&gt;I21,I20-I21,0)</f>
        <v>#REF!</v>
      </c>
      <c r="J26" s="43">
        <v>-16</v>
      </c>
      <c r="K26" s="69" t="e">
        <f>+K20-K21+K22</f>
        <v>#REF!</v>
      </c>
      <c r="L26" s="82" t="e">
        <f>+K26-#REF!</f>
        <v>#REF!</v>
      </c>
      <c r="M26" s="81"/>
    </row>
    <row r="27" spans="2:14">
      <c r="B27" s="608" t="s">
        <v>459</v>
      </c>
      <c r="C27" s="608"/>
      <c r="D27" s="608"/>
      <c r="E27" s="608"/>
      <c r="F27" s="42"/>
      <c r="H27" s="615"/>
      <c r="I27" s="615"/>
      <c r="J27" s="44">
        <v>-17</v>
      </c>
      <c r="K27" s="69"/>
    </row>
    <row r="28" spans="2:14">
      <c r="B28" s="45" t="s">
        <v>460</v>
      </c>
      <c r="C28" s="45"/>
      <c r="D28" s="45"/>
      <c r="E28" s="45"/>
      <c r="F28" s="42"/>
      <c r="J28" s="43">
        <v>-18</v>
      </c>
      <c r="K28" s="69"/>
    </row>
    <row r="29" spans="2:14">
      <c r="B29" s="42"/>
      <c r="C29" s="42"/>
      <c r="D29" s="42"/>
      <c r="E29" s="42"/>
      <c r="F29" s="42"/>
    </row>
    <row r="31" spans="2:14">
      <c r="B31" s="616" t="s">
        <v>461</v>
      </c>
      <c r="C31" s="616"/>
      <c r="D31" s="616"/>
      <c r="E31" s="616"/>
      <c r="F31" s="616"/>
      <c r="G31" s="616"/>
      <c r="H31" s="616"/>
      <c r="I31" s="616"/>
      <c r="J31" s="616"/>
      <c r="K31" s="616"/>
    </row>
    <row r="32" spans="2:14">
      <c r="B32" s="608" t="s">
        <v>462</v>
      </c>
      <c r="C32" s="608"/>
      <c r="D32" s="608"/>
      <c r="E32" s="608"/>
      <c r="F32" s="46">
        <v>0.1</v>
      </c>
      <c r="J32" s="43">
        <v>-19</v>
      </c>
      <c r="K32" s="66" t="e">
        <f>+K26*F32</f>
        <v>#REF!</v>
      </c>
    </row>
    <row r="33" spans="2:12">
      <c r="B33" s="79" t="s">
        <v>463</v>
      </c>
      <c r="C33" s="79"/>
      <c r="D33" s="79"/>
      <c r="E33" s="79"/>
      <c r="F33" s="47"/>
      <c r="J33" s="44">
        <v>-20</v>
      </c>
      <c r="K33" s="66"/>
    </row>
    <row r="34" spans="2:12" ht="12.75">
      <c r="B34" s="79" t="s">
        <v>464</v>
      </c>
      <c r="C34" s="79"/>
      <c r="D34" s="79"/>
      <c r="E34" s="79"/>
      <c r="F34" s="47"/>
      <c r="J34" s="43">
        <v>-21</v>
      </c>
      <c r="K34" s="48" t="e">
        <f>+K33+K32</f>
        <v>#REF!</v>
      </c>
    </row>
    <row r="35" spans="2:12" ht="12.75">
      <c r="B35" s="79" t="s">
        <v>465</v>
      </c>
      <c r="C35" s="79"/>
      <c r="D35" s="79"/>
      <c r="E35" s="79"/>
      <c r="F35" s="47"/>
      <c r="H35" s="44">
        <v>-22</v>
      </c>
      <c r="I35" s="70" t="e">
        <f>+I36+I37</f>
        <v>#REF!</v>
      </c>
    </row>
    <row r="36" spans="2:12" ht="12.75">
      <c r="B36" s="79" t="s">
        <v>466</v>
      </c>
      <c r="C36" s="79"/>
      <c r="D36" s="79"/>
      <c r="E36" s="79"/>
      <c r="F36" s="42"/>
      <c r="H36" s="43">
        <v>-23</v>
      </c>
      <c r="I36" s="71" t="e">
        <f>+#REF!</f>
        <v>#REF!</v>
      </c>
    </row>
    <row r="37" spans="2:12" ht="12.75">
      <c r="B37" s="79" t="s">
        <v>467</v>
      </c>
      <c r="C37" s="42"/>
      <c r="D37" s="42"/>
      <c r="E37" s="42"/>
      <c r="F37" s="42"/>
      <c r="H37" s="43">
        <v>-24</v>
      </c>
      <c r="I37" s="72"/>
    </row>
    <row r="38" spans="2:12">
      <c r="B38" s="79" t="s">
        <v>468</v>
      </c>
      <c r="C38" s="42"/>
      <c r="D38" s="42"/>
      <c r="E38" s="42"/>
      <c r="F38" s="42"/>
      <c r="H38" s="43">
        <v>-25</v>
      </c>
      <c r="I38" s="69"/>
    </row>
    <row r="39" spans="2:12">
      <c r="B39" s="79" t="s">
        <v>469</v>
      </c>
      <c r="C39" s="42"/>
      <c r="D39" s="42"/>
      <c r="E39" s="42"/>
      <c r="F39" s="42"/>
      <c r="H39" s="43">
        <v>-26</v>
      </c>
      <c r="I39" s="69"/>
    </row>
    <row r="40" spans="2:12" ht="15" customHeight="1">
      <c r="B40" s="79" t="s">
        <v>470</v>
      </c>
      <c r="C40" s="79"/>
      <c r="D40" s="79"/>
      <c r="E40" s="79"/>
      <c r="F40" s="42"/>
      <c r="J40" s="43">
        <v>-27</v>
      </c>
      <c r="K40" s="66" t="e">
        <f>+K34-I35</f>
        <v>#REF!</v>
      </c>
    </row>
    <row r="41" spans="2:12">
      <c r="B41" s="79" t="s">
        <v>471</v>
      </c>
      <c r="C41" s="79"/>
      <c r="D41" s="79"/>
      <c r="E41" s="79"/>
      <c r="F41" s="42"/>
      <c r="J41" s="44">
        <v>-28</v>
      </c>
      <c r="K41" s="69"/>
    </row>
    <row r="42" spans="2:12" ht="12.75">
      <c r="B42" s="79" t="s">
        <v>472</v>
      </c>
      <c r="C42" s="42"/>
      <c r="D42" s="42"/>
      <c r="E42" s="42"/>
      <c r="F42" s="42"/>
      <c r="J42" s="43">
        <v>-29</v>
      </c>
      <c r="K42" s="48" t="e">
        <f>+K41+K40</f>
        <v>#REF!</v>
      </c>
    </row>
    <row r="43" spans="2:12" ht="12.75">
      <c r="B43" s="49"/>
      <c r="C43" s="50"/>
      <c r="D43" s="50"/>
      <c r="E43" s="50"/>
      <c r="F43" s="50"/>
      <c r="G43" s="50"/>
    </row>
    <row r="44" spans="2:12">
      <c r="B44" s="49" t="s">
        <v>473</v>
      </c>
    </row>
    <row r="45" spans="2:12">
      <c r="B45" s="51" t="s">
        <v>474</v>
      </c>
      <c r="C45" s="59"/>
      <c r="D45" s="59"/>
      <c r="E45" s="59"/>
      <c r="F45" s="59"/>
      <c r="G45" s="59"/>
      <c r="H45" s="59"/>
      <c r="I45" s="59"/>
      <c r="J45" s="59"/>
      <c r="K45" s="59"/>
    </row>
    <row r="47" spans="2:12" ht="13.5" thickBot="1">
      <c r="C47" s="40" t="s">
        <v>475</v>
      </c>
      <c r="G47" s="609" t="s">
        <v>476</v>
      </c>
      <c r="H47" s="609"/>
      <c r="I47" s="609"/>
    </row>
    <row r="48" spans="2:12" ht="18.75" thickBot="1">
      <c r="C48" s="40" t="s">
        <v>477</v>
      </c>
      <c r="I48" s="78" t="s">
        <v>478</v>
      </c>
      <c r="J48" s="610" t="e">
        <f>+K42</f>
        <v>#REF!</v>
      </c>
      <c r="K48" s="611"/>
      <c r="L48" s="83"/>
    </row>
    <row r="49" spans="3:11">
      <c r="C49" s="40" t="s">
        <v>479</v>
      </c>
    </row>
    <row r="50" spans="3:11" ht="12.75">
      <c r="C50" s="40" t="s">
        <v>480</v>
      </c>
      <c r="I50" s="607"/>
      <c r="J50" s="607"/>
      <c r="K50" s="52"/>
    </row>
    <row r="53" spans="3:11" ht="12.75">
      <c r="I53" s="61"/>
      <c r="J53" s="61"/>
      <c r="K53" s="73"/>
    </row>
    <row r="54" spans="3:11" ht="12.75">
      <c r="I54" s="61"/>
      <c r="J54" s="61"/>
      <c r="K54" s="74"/>
    </row>
    <row r="55" spans="3:11" ht="12.75">
      <c r="I55" s="61"/>
      <c r="J55" s="61"/>
      <c r="K55" s="74"/>
    </row>
    <row r="56" spans="3:11" ht="12.75">
      <c r="I56" s="61"/>
      <c r="J56" s="61"/>
      <c r="K56" s="74"/>
    </row>
    <row r="57" spans="3:11" ht="12.75">
      <c r="I57" s="61"/>
      <c r="J57" s="61"/>
      <c r="K57" s="74"/>
    </row>
    <row r="58" spans="3:11" ht="12.75">
      <c r="I58" s="61"/>
      <c r="J58" s="61"/>
      <c r="K58" s="73"/>
    </row>
    <row r="59" spans="3:11" ht="12.75">
      <c r="I59" s="61"/>
      <c r="J59" s="61"/>
      <c r="K59" s="73"/>
    </row>
    <row r="60" spans="3:11" ht="12.75">
      <c r="I60" s="61"/>
      <c r="J60" s="61"/>
      <c r="K60" s="73"/>
    </row>
    <row r="61" spans="3:11" ht="12.75">
      <c r="I61" s="61"/>
      <c r="J61" s="61"/>
      <c r="K61" s="73"/>
    </row>
    <row r="62" spans="3:11" ht="12.75">
      <c r="I62" s="61"/>
      <c r="J62" s="61"/>
      <c r="K62" s="73"/>
    </row>
    <row r="63" spans="3:11" ht="12.75">
      <c r="I63" s="61"/>
      <c r="J63" s="61"/>
      <c r="K63" s="75"/>
    </row>
    <row r="64" spans="3:11" ht="12.75">
      <c r="I64" s="61"/>
      <c r="J64" s="61"/>
      <c r="K64" s="76"/>
    </row>
    <row r="65" spans="9:11">
      <c r="I65" s="61"/>
      <c r="J65" s="61"/>
      <c r="K65" s="77"/>
    </row>
    <row r="66" spans="9:11">
      <c r="I66" s="61"/>
      <c r="J66" s="61"/>
      <c r="K66" s="61"/>
    </row>
  </sheetData>
  <mergeCells count="19">
    <mergeCell ref="C7:E7"/>
    <mergeCell ref="B27:E27"/>
    <mergeCell ref="H27:I27"/>
    <mergeCell ref="B31:K31"/>
    <mergeCell ref="B17:K17"/>
    <mergeCell ref="B24:E24"/>
    <mergeCell ref="B25:E25"/>
    <mergeCell ref="B21:E21"/>
    <mergeCell ref="B22:E22"/>
    <mergeCell ref="H22:I22"/>
    <mergeCell ref="B26:E26"/>
    <mergeCell ref="H18:I18"/>
    <mergeCell ref="B18:E18"/>
    <mergeCell ref="I50:J50"/>
    <mergeCell ref="B32:E32"/>
    <mergeCell ref="G47:I47"/>
    <mergeCell ref="J48:K48"/>
    <mergeCell ref="J18:K18"/>
    <mergeCell ref="B20:E20"/>
  </mergeCells>
  <phoneticPr fontId="92" type="noConversion"/>
  <pageMargins left="0.31"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filterMode="1"/>
  <dimension ref="A1:P147"/>
  <sheetViews>
    <sheetView workbookViewId="0">
      <selection activeCell="E95" sqref="E95"/>
    </sheetView>
  </sheetViews>
  <sheetFormatPr defaultRowHeight="12.75"/>
  <cols>
    <col min="1" max="1" width="9.28515625" style="3" customWidth="1"/>
    <col min="2" max="2" width="9.140625" style="3"/>
    <col min="3" max="3" width="38.5703125" style="2" bestFit="1" customWidth="1"/>
    <col min="4" max="4" width="3.7109375" style="2" customWidth="1"/>
    <col min="5" max="5" width="17.42578125" style="32" customWidth="1"/>
    <col min="6" max="6" width="16.140625" style="32" customWidth="1"/>
    <col min="7" max="7" width="4" style="4" bestFit="1" customWidth="1"/>
    <col min="8" max="8" width="7.7109375" style="4" customWidth="1"/>
    <col min="9" max="9" width="16.28515625" style="2" customWidth="1"/>
    <col min="10" max="10" width="7.28515625" style="5" customWidth="1"/>
    <col min="11" max="12" width="9.140625" style="2"/>
    <col min="13" max="13" width="20.42578125" style="2" customWidth="1"/>
    <col min="14" max="14" width="9.140625" style="2"/>
    <col min="15" max="15" width="13.5703125" style="2" customWidth="1"/>
    <col min="16" max="16384" width="9.140625" style="2"/>
  </cols>
  <sheetData>
    <row r="1" spans="1:12" ht="18">
      <c r="B1" s="7" t="e">
        <f>+#REF!</f>
        <v>#REF!</v>
      </c>
    </row>
    <row r="2" spans="1:12" ht="18">
      <c r="B2" s="7" t="s">
        <v>421</v>
      </c>
    </row>
    <row r="4" spans="1:12" ht="15">
      <c r="A4" s="15" t="s">
        <v>361</v>
      </c>
      <c r="B4" s="16" t="s">
        <v>359</v>
      </c>
      <c r="C4" s="17" t="s">
        <v>360</v>
      </c>
      <c r="D4" s="18"/>
      <c r="E4" s="31" t="s">
        <v>362</v>
      </c>
      <c r="F4" s="31" t="s">
        <v>363</v>
      </c>
      <c r="G4" s="19"/>
      <c r="H4" s="19"/>
      <c r="I4" s="20"/>
      <c r="K4" s="2" t="s">
        <v>375</v>
      </c>
    </row>
    <row r="5" spans="1:12" hidden="1">
      <c r="A5" s="21">
        <f>IF(I5&gt;0,G5,H5)</f>
        <v>450</v>
      </c>
      <c r="B5" s="10" t="s">
        <v>7</v>
      </c>
      <c r="C5" s="11" t="s">
        <v>1</v>
      </c>
      <c r="D5" s="12"/>
      <c r="E5" s="13"/>
      <c r="F5" s="13">
        <v>100000</v>
      </c>
      <c r="G5" s="10">
        <v>450</v>
      </c>
      <c r="H5" s="10">
        <v>450</v>
      </c>
      <c r="I5" s="22">
        <f>+E5-F5</f>
        <v>-100000</v>
      </c>
      <c r="J5" s="6">
        <f>IF(I5&gt;0,K5,L5)</f>
        <v>0</v>
      </c>
      <c r="K5" s="4"/>
      <c r="L5" s="4"/>
    </row>
    <row r="6" spans="1:12" hidden="1">
      <c r="A6" s="21">
        <f t="shared" ref="A6:A69" si="0">IF(I6&gt;0,G6,H6)</f>
        <v>470</v>
      </c>
      <c r="B6" s="10" t="s">
        <v>170</v>
      </c>
      <c r="C6" s="11" t="s">
        <v>2</v>
      </c>
      <c r="D6" s="12"/>
      <c r="E6" s="13"/>
      <c r="F6" s="13"/>
      <c r="G6" s="10">
        <v>470</v>
      </c>
      <c r="H6" s="10">
        <v>470</v>
      </c>
      <c r="I6" s="22">
        <f t="shared" ref="I6:I69" si="1">+E6-F6</f>
        <v>0</v>
      </c>
      <c r="J6" s="6">
        <f t="shared" ref="J6:J69" si="2">IF(I6&gt;0,K6,L6)</f>
        <v>0</v>
      </c>
      <c r="K6" s="4"/>
      <c r="L6" s="4"/>
    </row>
    <row r="7" spans="1:12" hidden="1">
      <c r="A7" s="21">
        <f t="shared" si="0"/>
        <v>480</v>
      </c>
      <c r="B7" s="10" t="s">
        <v>171</v>
      </c>
      <c r="C7" s="11" t="s">
        <v>172</v>
      </c>
      <c r="D7" s="12"/>
      <c r="E7" s="13"/>
      <c r="F7" s="13">
        <v>5903372</v>
      </c>
      <c r="G7" s="10">
        <v>480</v>
      </c>
      <c r="H7" s="10">
        <v>480</v>
      </c>
      <c r="I7" s="22">
        <f t="shared" si="1"/>
        <v>-5903372</v>
      </c>
      <c r="J7" s="6">
        <f t="shared" si="2"/>
        <v>0</v>
      </c>
      <c r="K7" s="4"/>
      <c r="L7" s="4"/>
    </row>
    <row r="8" spans="1:12" hidden="1">
      <c r="A8" s="21">
        <f t="shared" si="0"/>
        <v>485</v>
      </c>
      <c r="B8" s="10">
        <v>109</v>
      </c>
      <c r="C8" s="11" t="s">
        <v>261</v>
      </c>
      <c r="D8" s="12"/>
      <c r="E8" s="13"/>
      <c r="F8" s="13"/>
      <c r="G8" s="10">
        <v>485</v>
      </c>
      <c r="H8" s="10">
        <v>485</v>
      </c>
      <c r="I8" s="22">
        <f t="shared" si="1"/>
        <v>0</v>
      </c>
      <c r="J8" s="6">
        <f t="shared" si="2"/>
        <v>0</v>
      </c>
      <c r="K8" s="4"/>
      <c r="L8" s="4"/>
    </row>
    <row r="9" spans="1:12" hidden="1">
      <c r="A9" s="21">
        <f t="shared" si="0"/>
        <v>224</v>
      </c>
      <c r="B9" s="10" t="s">
        <v>262</v>
      </c>
      <c r="C9" s="11" t="s">
        <v>345</v>
      </c>
      <c r="D9" s="12"/>
      <c r="E9" s="13"/>
      <c r="F9" s="13"/>
      <c r="G9" s="10">
        <v>224</v>
      </c>
      <c r="H9" s="10">
        <v>224</v>
      </c>
      <c r="I9" s="22">
        <f t="shared" si="1"/>
        <v>0</v>
      </c>
      <c r="J9" s="6">
        <f t="shared" si="2"/>
        <v>0</v>
      </c>
      <c r="K9" s="4"/>
      <c r="L9" s="4"/>
    </row>
    <row r="10" spans="1:12" hidden="1">
      <c r="A10" s="21">
        <f t="shared" si="0"/>
        <v>221</v>
      </c>
      <c r="B10" s="10">
        <v>211</v>
      </c>
      <c r="C10" s="11" t="s">
        <v>346</v>
      </c>
      <c r="D10" s="12"/>
      <c r="E10" s="13"/>
      <c r="F10" s="13"/>
      <c r="G10" s="10">
        <v>221</v>
      </c>
      <c r="H10" s="10">
        <v>221</v>
      </c>
      <c r="I10" s="22">
        <f t="shared" si="1"/>
        <v>0</v>
      </c>
      <c r="J10" s="6">
        <f t="shared" si="2"/>
        <v>0</v>
      </c>
      <c r="K10" s="4"/>
      <c r="L10" s="4"/>
    </row>
    <row r="11" spans="1:12" hidden="1">
      <c r="A11" s="21">
        <f t="shared" si="0"/>
        <v>222</v>
      </c>
      <c r="B11" s="10" t="s">
        <v>263</v>
      </c>
      <c r="C11" s="11" t="s">
        <v>264</v>
      </c>
      <c r="D11" s="12"/>
      <c r="E11" s="13"/>
      <c r="F11" s="13"/>
      <c r="G11" s="10">
        <v>222</v>
      </c>
      <c r="H11" s="10">
        <v>222</v>
      </c>
      <c r="I11" s="22">
        <f t="shared" si="1"/>
        <v>0</v>
      </c>
      <c r="J11" s="6">
        <f t="shared" si="2"/>
        <v>0</v>
      </c>
      <c r="K11" s="4"/>
      <c r="L11" s="4"/>
    </row>
    <row r="12" spans="1:12" hidden="1">
      <c r="A12" s="21">
        <f t="shared" si="0"/>
        <v>222</v>
      </c>
      <c r="B12" s="10">
        <v>2122</v>
      </c>
      <c r="C12" s="11" t="s">
        <v>173</v>
      </c>
      <c r="D12" s="12"/>
      <c r="E12" s="13"/>
      <c r="F12" s="13"/>
      <c r="G12" s="10">
        <v>222</v>
      </c>
      <c r="H12" s="10">
        <v>222</v>
      </c>
      <c r="I12" s="22">
        <f t="shared" si="1"/>
        <v>0</v>
      </c>
      <c r="J12" s="6">
        <f t="shared" si="2"/>
        <v>0</v>
      </c>
      <c r="K12" s="4"/>
      <c r="L12" s="4"/>
    </row>
    <row r="13" spans="1:12" hidden="1">
      <c r="A13" s="21">
        <f t="shared" si="0"/>
        <v>223</v>
      </c>
      <c r="B13" s="10" t="s">
        <v>174</v>
      </c>
      <c r="C13" s="11" t="s">
        <v>175</v>
      </c>
      <c r="D13" s="12"/>
      <c r="E13" s="13"/>
      <c r="F13" s="13"/>
      <c r="G13" s="10">
        <v>223</v>
      </c>
      <c r="H13" s="10">
        <v>223</v>
      </c>
      <c r="I13" s="22">
        <f t="shared" si="1"/>
        <v>0</v>
      </c>
      <c r="J13" s="6">
        <f t="shared" si="2"/>
        <v>0</v>
      </c>
      <c r="K13" s="4"/>
      <c r="L13" s="4"/>
    </row>
    <row r="14" spans="1:12" hidden="1">
      <c r="A14" s="21">
        <f t="shared" si="0"/>
        <v>224</v>
      </c>
      <c r="B14" s="10" t="s">
        <v>176</v>
      </c>
      <c r="C14" s="11" t="s">
        <v>265</v>
      </c>
      <c r="D14" s="12"/>
      <c r="E14" s="13"/>
      <c r="F14" s="13"/>
      <c r="G14" s="10">
        <v>224</v>
      </c>
      <c r="H14" s="10">
        <v>224</v>
      </c>
      <c r="I14" s="22">
        <f t="shared" si="1"/>
        <v>0</v>
      </c>
      <c r="J14" s="6">
        <f t="shared" si="2"/>
        <v>0</v>
      </c>
      <c r="K14" s="4"/>
      <c r="L14" s="4"/>
    </row>
    <row r="15" spans="1:12" hidden="1">
      <c r="A15" s="21">
        <v>224</v>
      </c>
      <c r="B15" s="10" t="s">
        <v>8</v>
      </c>
      <c r="C15" s="11" t="s">
        <v>5</v>
      </c>
      <c r="D15" s="12"/>
      <c r="E15" s="13">
        <v>5222817</v>
      </c>
      <c r="F15" s="13"/>
      <c r="G15" s="10">
        <v>224</v>
      </c>
      <c r="H15" s="10">
        <v>224</v>
      </c>
      <c r="I15" s="22">
        <f t="shared" si="1"/>
        <v>5222817</v>
      </c>
      <c r="J15" s="6">
        <f t="shared" si="2"/>
        <v>0</v>
      </c>
      <c r="K15" s="4"/>
      <c r="L15" s="4"/>
    </row>
    <row r="16" spans="1:12" hidden="1">
      <c r="A16" s="21">
        <f t="shared" si="0"/>
        <v>224</v>
      </c>
      <c r="B16" s="10" t="s">
        <v>9</v>
      </c>
      <c r="C16" s="11" t="s">
        <v>177</v>
      </c>
      <c r="D16" s="12"/>
      <c r="E16" s="13">
        <v>991600</v>
      </c>
      <c r="F16" s="13"/>
      <c r="G16" s="10">
        <v>224</v>
      </c>
      <c r="H16" s="10">
        <v>224</v>
      </c>
      <c r="I16" s="22">
        <f t="shared" si="1"/>
        <v>991600</v>
      </c>
      <c r="J16" s="6">
        <f t="shared" si="2"/>
        <v>0</v>
      </c>
      <c r="K16" s="4"/>
      <c r="L16" s="4"/>
    </row>
    <row r="17" spans="1:12" hidden="1">
      <c r="A17" s="21">
        <f t="shared" si="0"/>
        <v>224</v>
      </c>
      <c r="B17" s="10" t="s">
        <v>10</v>
      </c>
      <c r="C17" s="11" t="s">
        <v>178</v>
      </c>
      <c r="D17" s="12"/>
      <c r="E17" s="13">
        <v>735241.85</v>
      </c>
      <c r="F17" s="13"/>
      <c r="G17" s="10">
        <v>224</v>
      </c>
      <c r="H17" s="10">
        <v>224</v>
      </c>
      <c r="I17" s="22">
        <f t="shared" si="1"/>
        <v>735241.85</v>
      </c>
      <c r="J17" s="6">
        <f t="shared" si="2"/>
        <v>0</v>
      </c>
      <c r="K17" s="4"/>
      <c r="L17" s="4"/>
    </row>
    <row r="18" spans="1:12" hidden="1">
      <c r="A18" s="21">
        <f t="shared" si="0"/>
        <v>224</v>
      </c>
      <c r="B18" s="10" t="s">
        <v>266</v>
      </c>
      <c r="C18" s="11" t="s">
        <v>345</v>
      </c>
      <c r="D18" s="12"/>
      <c r="E18" s="13"/>
      <c r="F18" s="13"/>
      <c r="G18" s="10">
        <v>224</v>
      </c>
      <c r="H18" s="10">
        <v>224</v>
      </c>
      <c r="I18" s="22">
        <f t="shared" si="1"/>
        <v>0</v>
      </c>
      <c r="J18" s="6">
        <f t="shared" si="2"/>
        <v>0</v>
      </c>
      <c r="K18" s="4"/>
      <c r="L18" s="4"/>
    </row>
    <row r="19" spans="1:12" hidden="1">
      <c r="A19" s="21">
        <f t="shared" si="0"/>
        <v>224</v>
      </c>
      <c r="B19" s="10" t="s">
        <v>179</v>
      </c>
      <c r="C19" s="11" t="s">
        <v>347</v>
      </c>
      <c r="D19" s="12"/>
      <c r="E19" s="13"/>
      <c r="F19" s="13"/>
      <c r="G19" s="10">
        <v>224</v>
      </c>
      <c r="H19" s="10">
        <v>224</v>
      </c>
      <c r="I19" s="22">
        <f t="shared" si="1"/>
        <v>0</v>
      </c>
      <c r="J19" s="6">
        <f t="shared" si="2"/>
        <v>0</v>
      </c>
      <c r="K19" s="4"/>
      <c r="L19" s="4"/>
    </row>
    <row r="20" spans="1:12" hidden="1">
      <c r="A20" s="21">
        <f t="shared" si="0"/>
        <v>224</v>
      </c>
      <c r="B20" s="10" t="s">
        <v>180</v>
      </c>
      <c r="C20" s="11" t="s">
        <v>348</v>
      </c>
      <c r="D20" s="12"/>
      <c r="E20" s="13"/>
      <c r="F20" s="13"/>
      <c r="G20" s="10">
        <v>224</v>
      </c>
      <c r="H20" s="10">
        <v>224</v>
      </c>
      <c r="I20" s="22">
        <f t="shared" si="1"/>
        <v>0</v>
      </c>
      <c r="J20" s="6">
        <f t="shared" si="2"/>
        <v>0</v>
      </c>
      <c r="K20" s="4"/>
      <c r="L20" s="4"/>
    </row>
    <row r="21" spans="1:12" hidden="1">
      <c r="A21" s="21">
        <f t="shared" si="0"/>
        <v>222</v>
      </c>
      <c r="B21" s="10" t="s">
        <v>181</v>
      </c>
      <c r="C21" s="11" t="s">
        <v>318</v>
      </c>
      <c r="D21" s="12"/>
      <c r="E21" s="13"/>
      <c r="F21" s="13"/>
      <c r="G21" s="10">
        <v>222</v>
      </c>
      <c r="H21" s="10">
        <v>222</v>
      </c>
      <c r="I21" s="22">
        <f t="shared" si="1"/>
        <v>0</v>
      </c>
      <c r="J21" s="6">
        <f t="shared" si="2"/>
        <v>0</v>
      </c>
      <c r="K21" s="4"/>
      <c r="L21" s="4"/>
    </row>
    <row r="22" spans="1:12" hidden="1">
      <c r="A22" s="21">
        <f t="shared" si="0"/>
        <v>223</v>
      </c>
      <c r="B22" s="10" t="s">
        <v>11</v>
      </c>
      <c r="C22" s="11" t="s">
        <v>349</v>
      </c>
      <c r="D22" s="12"/>
      <c r="E22" s="13"/>
      <c r="F22" s="13"/>
      <c r="G22" s="10">
        <v>223</v>
      </c>
      <c r="H22" s="10">
        <v>223</v>
      </c>
      <c r="I22" s="22">
        <f t="shared" si="1"/>
        <v>0</v>
      </c>
      <c r="J22" s="6">
        <f t="shared" si="2"/>
        <v>0</v>
      </c>
      <c r="K22" s="4"/>
      <c r="L22" s="4"/>
    </row>
    <row r="23" spans="1:12" hidden="1">
      <c r="A23" s="21">
        <f t="shared" si="0"/>
        <v>224</v>
      </c>
      <c r="B23" s="10" t="s">
        <v>12</v>
      </c>
      <c r="C23" s="11" t="s">
        <v>319</v>
      </c>
      <c r="D23" s="12"/>
      <c r="E23" s="13"/>
      <c r="F23" s="13">
        <v>1818965.64</v>
      </c>
      <c r="G23" s="10">
        <v>224</v>
      </c>
      <c r="H23" s="10">
        <v>224</v>
      </c>
      <c r="I23" s="22">
        <f t="shared" si="1"/>
        <v>-1818965.64</v>
      </c>
      <c r="J23" s="6">
        <f t="shared" si="2"/>
        <v>0</v>
      </c>
      <c r="K23" s="4"/>
      <c r="L23" s="4"/>
    </row>
    <row r="24" spans="1:12" hidden="1">
      <c r="A24" s="21">
        <f t="shared" si="0"/>
        <v>224</v>
      </c>
      <c r="B24" s="10" t="s">
        <v>13</v>
      </c>
      <c r="C24" s="11" t="s">
        <v>350</v>
      </c>
      <c r="D24" s="12"/>
      <c r="E24" s="13"/>
      <c r="F24" s="13">
        <v>541485.93999999994</v>
      </c>
      <c r="G24" s="10">
        <v>224</v>
      </c>
      <c r="H24" s="10">
        <v>224</v>
      </c>
      <c r="I24" s="22">
        <f t="shared" si="1"/>
        <v>-541485.93999999994</v>
      </c>
      <c r="J24" s="6">
        <f t="shared" si="2"/>
        <v>0</v>
      </c>
      <c r="K24" s="4"/>
      <c r="L24" s="4"/>
    </row>
    <row r="25" spans="1:12" hidden="1">
      <c r="A25" s="21">
        <f t="shared" si="0"/>
        <v>224</v>
      </c>
      <c r="B25" s="10" t="s">
        <v>14</v>
      </c>
      <c r="C25" s="11" t="s">
        <v>351</v>
      </c>
      <c r="D25" s="12"/>
      <c r="E25" s="13"/>
      <c r="F25" s="13">
        <v>306830.28000000003</v>
      </c>
      <c r="G25" s="10">
        <v>224</v>
      </c>
      <c r="H25" s="10">
        <v>224</v>
      </c>
      <c r="I25" s="22">
        <f t="shared" si="1"/>
        <v>-306830.28000000003</v>
      </c>
      <c r="J25" s="6">
        <f t="shared" si="2"/>
        <v>0</v>
      </c>
      <c r="K25" s="4"/>
      <c r="L25" s="4"/>
    </row>
    <row r="26" spans="1:12" hidden="1">
      <c r="A26" s="21">
        <f t="shared" si="0"/>
        <v>224</v>
      </c>
      <c r="B26" s="10" t="s">
        <v>267</v>
      </c>
      <c r="C26" s="11" t="s">
        <v>320</v>
      </c>
      <c r="D26" s="12"/>
      <c r="E26" s="13"/>
      <c r="F26" s="13"/>
      <c r="G26" s="10">
        <v>224</v>
      </c>
      <c r="H26" s="10">
        <v>224</v>
      </c>
      <c r="I26" s="22">
        <f t="shared" si="1"/>
        <v>0</v>
      </c>
      <c r="J26" s="6">
        <f t="shared" si="2"/>
        <v>0</v>
      </c>
      <c r="K26" s="4"/>
      <c r="L26" s="4"/>
    </row>
    <row r="27" spans="1:12" hidden="1">
      <c r="A27" s="21">
        <f t="shared" si="0"/>
        <v>130</v>
      </c>
      <c r="B27" s="10" t="s">
        <v>15</v>
      </c>
      <c r="C27" s="11" t="s">
        <v>182</v>
      </c>
      <c r="D27" s="12"/>
      <c r="E27" s="13"/>
      <c r="F27" s="13"/>
      <c r="G27" s="10">
        <v>130</v>
      </c>
      <c r="H27" s="10">
        <v>130</v>
      </c>
      <c r="I27" s="22">
        <f t="shared" si="1"/>
        <v>0</v>
      </c>
      <c r="J27" s="6">
        <f t="shared" si="2"/>
        <v>0</v>
      </c>
      <c r="K27" s="4"/>
      <c r="L27" s="4"/>
    </row>
    <row r="28" spans="1:12" hidden="1">
      <c r="A28" s="21">
        <f t="shared" si="0"/>
        <v>130</v>
      </c>
      <c r="B28" s="10" t="s">
        <v>16</v>
      </c>
      <c r="C28" s="11" t="s">
        <v>268</v>
      </c>
      <c r="D28" s="12"/>
      <c r="E28" s="13"/>
      <c r="F28" s="13"/>
      <c r="G28" s="10">
        <v>130</v>
      </c>
      <c r="H28" s="10">
        <v>130</v>
      </c>
      <c r="I28" s="22">
        <f t="shared" si="1"/>
        <v>0</v>
      </c>
      <c r="J28" s="6">
        <f t="shared" si="2"/>
        <v>0</v>
      </c>
      <c r="K28" s="4"/>
      <c r="L28" s="4"/>
    </row>
    <row r="29" spans="1:12" hidden="1">
      <c r="A29" s="21">
        <f t="shared" si="0"/>
        <v>130</v>
      </c>
      <c r="B29" s="10" t="s">
        <v>17</v>
      </c>
      <c r="C29" s="11" t="s">
        <v>183</v>
      </c>
      <c r="D29" s="12"/>
      <c r="E29" s="13"/>
      <c r="F29" s="13"/>
      <c r="G29" s="10">
        <v>130</v>
      </c>
      <c r="H29" s="10">
        <v>130</v>
      </c>
      <c r="I29" s="22">
        <f t="shared" si="1"/>
        <v>0</v>
      </c>
      <c r="J29" s="6">
        <f t="shared" si="2"/>
        <v>0</v>
      </c>
      <c r="K29" s="4"/>
      <c r="L29" s="4"/>
    </row>
    <row r="30" spans="1:12" hidden="1">
      <c r="A30" s="21">
        <f t="shared" si="0"/>
        <v>133</v>
      </c>
      <c r="B30" s="10" t="s">
        <v>269</v>
      </c>
      <c r="C30" s="11" t="s">
        <v>6</v>
      </c>
      <c r="D30" s="12"/>
      <c r="E30" s="13"/>
      <c r="F30" s="13"/>
      <c r="G30" s="10">
        <v>133</v>
      </c>
      <c r="H30" s="10">
        <v>133</v>
      </c>
      <c r="I30" s="22">
        <f t="shared" si="1"/>
        <v>0</v>
      </c>
      <c r="J30" s="6">
        <f t="shared" si="2"/>
        <v>0</v>
      </c>
      <c r="K30" s="4"/>
      <c r="L30" s="4"/>
    </row>
    <row r="31" spans="1:12" hidden="1">
      <c r="A31" s="21">
        <f t="shared" si="0"/>
        <v>131</v>
      </c>
      <c r="B31" s="10">
        <v>341</v>
      </c>
      <c r="C31" s="11" t="s">
        <v>364</v>
      </c>
      <c r="D31" s="12"/>
      <c r="E31" s="13"/>
      <c r="F31" s="13"/>
      <c r="G31" s="10">
        <v>131</v>
      </c>
      <c r="H31" s="10">
        <v>131</v>
      </c>
      <c r="I31" s="22">
        <f t="shared" si="1"/>
        <v>0</v>
      </c>
      <c r="J31" s="6">
        <f t="shared" si="2"/>
        <v>0</v>
      </c>
      <c r="K31" s="4"/>
      <c r="L31" s="4"/>
    </row>
    <row r="32" spans="1:12" hidden="1">
      <c r="A32" s="21">
        <f t="shared" si="0"/>
        <v>132</v>
      </c>
      <c r="B32" s="10">
        <v>342</v>
      </c>
      <c r="C32" s="11" t="s">
        <v>365</v>
      </c>
      <c r="D32" s="12"/>
      <c r="E32" s="13"/>
      <c r="F32" s="13"/>
      <c r="G32" s="10">
        <v>132</v>
      </c>
      <c r="H32" s="10">
        <v>132</v>
      </c>
      <c r="I32" s="22">
        <f t="shared" si="1"/>
        <v>0</v>
      </c>
      <c r="J32" s="6">
        <f t="shared" si="2"/>
        <v>0</v>
      </c>
      <c r="K32" s="4"/>
      <c r="L32" s="4"/>
    </row>
    <row r="33" spans="1:16" hidden="1">
      <c r="A33" s="21">
        <f t="shared" si="0"/>
        <v>321</v>
      </c>
      <c r="B33" s="112" t="s">
        <v>184</v>
      </c>
      <c r="C33" s="113" t="s">
        <v>368</v>
      </c>
      <c r="D33" s="114"/>
      <c r="E33" s="115"/>
      <c r="F33" s="115">
        <v>66623037.590000004</v>
      </c>
      <c r="G33" s="10">
        <v>121</v>
      </c>
      <c r="H33" s="10">
        <v>321</v>
      </c>
      <c r="I33" s="22">
        <f>+E33-F33+M33</f>
        <v>-14679777.590000004</v>
      </c>
      <c r="J33" s="6">
        <f t="shared" si="2"/>
        <v>3211</v>
      </c>
      <c r="K33" s="4">
        <v>1211</v>
      </c>
      <c r="L33" s="4">
        <v>3211</v>
      </c>
      <c r="M33" s="2">
        <f>-M49</f>
        <v>51943260</v>
      </c>
    </row>
    <row r="34" spans="1:16" hidden="1">
      <c r="A34" s="21">
        <f t="shared" si="0"/>
        <v>321</v>
      </c>
      <c r="B34" s="10" t="s">
        <v>270</v>
      </c>
      <c r="C34" s="11" t="s">
        <v>271</v>
      </c>
      <c r="D34" s="12"/>
      <c r="E34" s="13"/>
      <c r="F34" s="13"/>
      <c r="G34" s="10">
        <v>121</v>
      </c>
      <c r="H34" s="10">
        <v>321</v>
      </c>
      <c r="I34" s="22">
        <f t="shared" si="1"/>
        <v>0</v>
      </c>
      <c r="J34" s="6">
        <f t="shared" si="2"/>
        <v>0</v>
      </c>
      <c r="K34" s="4">
        <v>1211</v>
      </c>
      <c r="L34" s="4"/>
    </row>
    <row r="35" spans="1:16" hidden="1">
      <c r="A35" s="21">
        <f t="shared" si="0"/>
        <v>325</v>
      </c>
      <c r="B35" s="10" t="s">
        <v>185</v>
      </c>
      <c r="C35" s="11" t="s">
        <v>366</v>
      </c>
      <c r="D35" s="12"/>
      <c r="E35" s="13"/>
      <c r="F35" s="13">
        <v>0</v>
      </c>
      <c r="G35" s="10">
        <v>121</v>
      </c>
      <c r="H35" s="10">
        <v>325</v>
      </c>
      <c r="I35" s="22">
        <f t="shared" si="1"/>
        <v>0</v>
      </c>
      <c r="J35" s="6">
        <f t="shared" si="2"/>
        <v>0</v>
      </c>
      <c r="K35" s="4">
        <v>1216</v>
      </c>
      <c r="L35" s="4"/>
    </row>
    <row r="36" spans="1:16" hidden="1">
      <c r="A36" s="21">
        <f t="shared" si="0"/>
        <v>120</v>
      </c>
      <c r="B36" s="10" t="s">
        <v>186</v>
      </c>
      <c r="C36" s="11" t="s">
        <v>369</v>
      </c>
      <c r="D36" s="12"/>
      <c r="E36" s="13">
        <v>20749668.239999998</v>
      </c>
      <c r="F36" s="13"/>
      <c r="G36" s="10">
        <v>120</v>
      </c>
      <c r="H36" s="10">
        <v>324</v>
      </c>
      <c r="I36" s="22">
        <f>+E36-F36</f>
        <v>20749668.239999998</v>
      </c>
      <c r="J36" s="6">
        <f t="shared" si="2"/>
        <v>1201</v>
      </c>
      <c r="K36" s="4">
        <v>1201</v>
      </c>
      <c r="L36" s="4">
        <v>3241</v>
      </c>
    </row>
    <row r="37" spans="1:16" hidden="1">
      <c r="A37" s="21">
        <f t="shared" si="0"/>
        <v>324</v>
      </c>
      <c r="B37" s="10" t="s">
        <v>18</v>
      </c>
      <c r="C37" s="11" t="s">
        <v>272</v>
      </c>
      <c r="D37" s="12"/>
      <c r="E37" s="13"/>
      <c r="F37" s="13"/>
      <c r="G37" s="10">
        <v>134</v>
      </c>
      <c r="H37" s="10">
        <v>324</v>
      </c>
      <c r="I37" s="22">
        <f t="shared" si="1"/>
        <v>0</v>
      </c>
      <c r="J37" s="6">
        <f t="shared" si="2"/>
        <v>0</v>
      </c>
      <c r="K37" s="4"/>
      <c r="L37" s="4"/>
    </row>
    <row r="38" spans="1:16" hidden="1">
      <c r="A38" s="21">
        <f t="shared" si="0"/>
        <v>322</v>
      </c>
      <c r="B38" s="10" t="s">
        <v>19</v>
      </c>
      <c r="C38" s="11" t="s">
        <v>367</v>
      </c>
      <c r="D38" s="12"/>
      <c r="E38" s="13"/>
      <c r="F38" s="13"/>
      <c r="G38" s="10">
        <v>121</v>
      </c>
      <c r="H38" s="10">
        <v>322</v>
      </c>
      <c r="I38" s="22">
        <f t="shared" si="1"/>
        <v>0</v>
      </c>
      <c r="J38" s="6">
        <f t="shared" si="2"/>
        <v>0</v>
      </c>
      <c r="K38" s="4">
        <v>1212</v>
      </c>
      <c r="L38" s="4"/>
    </row>
    <row r="39" spans="1:16" hidden="1">
      <c r="A39" s="21">
        <f t="shared" si="0"/>
        <v>323</v>
      </c>
      <c r="B39" s="10" t="s">
        <v>187</v>
      </c>
      <c r="C39" s="11" t="s">
        <v>188</v>
      </c>
      <c r="D39" s="12"/>
      <c r="E39" s="13"/>
      <c r="F39" s="13">
        <v>375389</v>
      </c>
      <c r="G39" s="10">
        <v>121</v>
      </c>
      <c r="H39" s="10">
        <v>323</v>
      </c>
      <c r="I39" s="22">
        <f t="shared" si="1"/>
        <v>-375389</v>
      </c>
      <c r="J39" s="6">
        <f t="shared" si="2"/>
        <v>0</v>
      </c>
      <c r="K39" s="4">
        <v>1215</v>
      </c>
      <c r="L39" s="4"/>
    </row>
    <row r="40" spans="1:16" hidden="1">
      <c r="A40" s="21">
        <f t="shared" si="0"/>
        <v>323</v>
      </c>
      <c r="B40" s="10" t="s">
        <v>20</v>
      </c>
      <c r="C40" s="11" t="s">
        <v>189</v>
      </c>
      <c r="D40" s="12"/>
      <c r="E40" s="13"/>
      <c r="F40" s="13">
        <v>243234</v>
      </c>
      <c r="G40" s="10">
        <v>121</v>
      </c>
      <c r="H40" s="10">
        <v>323</v>
      </c>
      <c r="I40" s="22">
        <f t="shared" si="1"/>
        <v>-243234</v>
      </c>
      <c r="J40" s="6">
        <f t="shared" si="2"/>
        <v>0</v>
      </c>
      <c r="K40" s="4">
        <v>1215</v>
      </c>
      <c r="L40" s="4"/>
    </row>
    <row r="41" spans="1:16" hidden="1">
      <c r="A41" s="21">
        <f t="shared" si="0"/>
        <v>323</v>
      </c>
      <c r="B41" s="112" t="s">
        <v>21</v>
      </c>
      <c r="C41" s="113" t="s">
        <v>168</v>
      </c>
      <c r="D41" s="114"/>
      <c r="E41" s="116">
        <v>620000</v>
      </c>
      <c r="F41" s="115"/>
      <c r="G41" s="10">
        <v>121</v>
      </c>
      <c r="H41" s="10">
        <v>323</v>
      </c>
      <c r="I41" s="22">
        <f>+E41-F41-975323</f>
        <v>-355323</v>
      </c>
      <c r="J41" s="6">
        <f t="shared" si="2"/>
        <v>0</v>
      </c>
      <c r="K41" s="4">
        <v>1214</v>
      </c>
      <c r="L41" s="4"/>
      <c r="M41" s="2" t="e">
        <f>-#REF!</f>
        <v>#REF!</v>
      </c>
      <c r="O41" s="2" t="e">
        <f>+E41+M41-I41</f>
        <v>#REF!</v>
      </c>
      <c r="P41" s="2" t="s">
        <v>423</v>
      </c>
    </row>
    <row r="42" spans="1:16" hidden="1">
      <c r="A42" s="21">
        <f t="shared" si="0"/>
        <v>323</v>
      </c>
      <c r="B42" s="10" t="s">
        <v>22</v>
      </c>
      <c r="C42" s="11" t="s">
        <v>190</v>
      </c>
      <c r="D42" s="12"/>
      <c r="E42" s="13"/>
      <c r="F42" s="13">
        <v>2415145.35</v>
      </c>
      <c r="G42" s="10">
        <v>121</v>
      </c>
      <c r="H42" s="10">
        <v>323</v>
      </c>
      <c r="I42" s="22">
        <f>+E42-F42</f>
        <v>-2415145.35</v>
      </c>
      <c r="J42" s="6">
        <f t="shared" si="2"/>
        <v>0</v>
      </c>
      <c r="K42" s="4">
        <v>1213</v>
      </c>
      <c r="L42" s="4"/>
    </row>
    <row r="43" spans="1:16" hidden="1">
      <c r="A43" s="21" t="str">
        <f t="shared" si="0"/>
        <v>n/a</v>
      </c>
      <c r="B43" s="10" t="s">
        <v>191</v>
      </c>
      <c r="C43" s="11" t="s">
        <v>192</v>
      </c>
      <c r="D43" s="12"/>
      <c r="E43" s="13"/>
      <c r="F43" s="13"/>
      <c r="G43" s="10" t="s">
        <v>370</v>
      </c>
      <c r="H43" s="10" t="s">
        <v>370</v>
      </c>
      <c r="I43" s="22">
        <f t="shared" si="1"/>
        <v>0</v>
      </c>
      <c r="J43" s="6">
        <f t="shared" si="2"/>
        <v>0</v>
      </c>
      <c r="K43" s="4"/>
      <c r="L43" s="4"/>
    </row>
    <row r="44" spans="1:16" hidden="1">
      <c r="A44" s="21" t="str">
        <f t="shared" si="0"/>
        <v>n/a</v>
      </c>
      <c r="B44" s="10" t="s">
        <v>23</v>
      </c>
      <c r="C44" s="11" t="s">
        <v>412</v>
      </c>
      <c r="D44" s="12"/>
      <c r="E44" s="13"/>
      <c r="F44" s="13"/>
      <c r="G44" s="10" t="s">
        <v>370</v>
      </c>
      <c r="H44" s="10" t="s">
        <v>370</v>
      </c>
      <c r="I44" s="22">
        <f t="shared" si="1"/>
        <v>0</v>
      </c>
      <c r="J44" s="6">
        <f t="shared" si="2"/>
        <v>0</v>
      </c>
      <c r="K44" s="4"/>
      <c r="L44" s="4"/>
    </row>
    <row r="45" spans="1:16" hidden="1">
      <c r="A45" s="21">
        <f t="shared" si="0"/>
        <v>323</v>
      </c>
      <c r="B45" s="10" t="s">
        <v>193</v>
      </c>
      <c r="C45" s="11" t="s">
        <v>352</v>
      </c>
      <c r="D45" s="12"/>
      <c r="E45" s="13"/>
      <c r="F45" s="13"/>
      <c r="G45" s="10">
        <v>121</v>
      </c>
      <c r="H45" s="10">
        <v>323</v>
      </c>
      <c r="I45" s="22">
        <f t="shared" si="1"/>
        <v>0</v>
      </c>
      <c r="J45" s="6">
        <f t="shared" si="2"/>
        <v>0</v>
      </c>
      <c r="K45" s="4"/>
      <c r="L45" s="4"/>
    </row>
    <row r="46" spans="1:16" hidden="1">
      <c r="A46" s="21">
        <f t="shared" si="0"/>
        <v>323</v>
      </c>
      <c r="B46" s="10" t="s">
        <v>273</v>
      </c>
      <c r="C46" s="11" t="s">
        <v>371</v>
      </c>
      <c r="D46" s="12"/>
      <c r="E46" s="13"/>
      <c r="F46" s="13"/>
      <c r="G46" s="10">
        <v>121</v>
      </c>
      <c r="H46" s="10">
        <v>323</v>
      </c>
      <c r="I46" s="22">
        <f t="shared" si="1"/>
        <v>0</v>
      </c>
      <c r="J46" s="6">
        <f t="shared" si="2"/>
        <v>0</v>
      </c>
      <c r="K46" s="4"/>
      <c r="L46" s="4"/>
    </row>
    <row r="47" spans="1:16" hidden="1">
      <c r="A47" s="21">
        <f t="shared" si="0"/>
        <v>323</v>
      </c>
      <c r="B47" s="10" t="s">
        <v>274</v>
      </c>
      <c r="C47" s="11" t="s">
        <v>275</v>
      </c>
      <c r="D47" s="12"/>
      <c r="E47" s="13"/>
      <c r="F47" s="13"/>
      <c r="G47" s="10">
        <v>121</v>
      </c>
      <c r="H47" s="10">
        <v>323</v>
      </c>
      <c r="I47" s="22">
        <f t="shared" si="1"/>
        <v>0</v>
      </c>
      <c r="J47" s="6">
        <f t="shared" si="2"/>
        <v>0</v>
      </c>
      <c r="K47" s="4"/>
      <c r="L47" s="4"/>
    </row>
    <row r="48" spans="1:16" hidden="1">
      <c r="A48" s="21">
        <f t="shared" si="0"/>
        <v>323</v>
      </c>
      <c r="B48" s="10" t="s">
        <v>276</v>
      </c>
      <c r="C48" s="11" t="s">
        <v>372</v>
      </c>
      <c r="D48" s="12"/>
      <c r="E48" s="13"/>
      <c r="F48" s="13">
        <v>3777522.25</v>
      </c>
      <c r="G48" s="10">
        <v>121</v>
      </c>
      <c r="H48" s="10">
        <v>323</v>
      </c>
      <c r="I48" s="22">
        <f>+E48-F48</f>
        <v>-3777522.25</v>
      </c>
      <c r="J48" s="6">
        <f t="shared" si="2"/>
        <v>0</v>
      </c>
      <c r="K48" s="4"/>
      <c r="L48" s="4"/>
    </row>
    <row r="49" spans="1:15" hidden="1">
      <c r="A49" s="21">
        <f t="shared" si="0"/>
        <v>121</v>
      </c>
      <c r="B49" s="112" t="s">
        <v>277</v>
      </c>
      <c r="C49" s="113" t="s">
        <v>353</v>
      </c>
      <c r="D49" s="114"/>
      <c r="E49" s="115">
        <v>51943260.270000003</v>
      </c>
      <c r="F49" s="13"/>
      <c r="G49" s="10">
        <v>121</v>
      </c>
      <c r="H49" s="10">
        <v>324</v>
      </c>
      <c r="I49" s="22">
        <f>+E49-F49+M49</f>
        <v>0.27000000327825546</v>
      </c>
      <c r="J49" s="6">
        <f t="shared" si="2"/>
        <v>0</v>
      </c>
      <c r="K49" s="4"/>
      <c r="L49" s="4"/>
      <c r="M49" s="2">
        <v>-51943260</v>
      </c>
    </row>
    <row r="50" spans="1:15" hidden="1">
      <c r="A50" s="21">
        <f t="shared" si="0"/>
        <v>324</v>
      </c>
      <c r="B50" s="10" t="s">
        <v>278</v>
      </c>
      <c r="C50" s="11" t="s">
        <v>279</v>
      </c>
      <c r="D50" s="12"/>
      <c r="E50" s="13"/>
      <c r="F50" s="13"/>
      <c r="G50" s="10">
        <v>121</v>
      </c>
      <c r="H50" s="10">
        <v>324</v>
      </c>
      <c r="I50" s="22">
        <f t="shared" si="1"/>
        <v>0</v>
      </c>
      <c r="J50" s="6">
        <f t="shared" si="2"/>
        <v>0</v>
      </c>
      <c r="K50" s="4"/>
      <c r="L50" s="4"/>
    </row>
    <row r="51" spans="1:15" hidden="1">
      <c r="A51" s="21">
        <f t="shared" si="0"/>
        <v>324</v>
      </c>
      <c r="B51" s="10">
        <v>461</v>
      </c>
      <c r="C51" s="11" t="s">
        <v>321</v>
      </c>
      <c r="D51" s="12"/>
      <c r="E51" s="13"/>
      <c r="F51" s="13"/>
      <c r="G51" s="10">
        <v>121</v>
      </c>
      <c r="H51" s="10">
        <v>324</v>
      </c>
      <c r="I51" s="22">
        <f t="shared" si="1"/>
        <v>0</v>
      </c>
      <c r="J51" s="6">
        <f t="shared" si="2"/>
        <v>0</v>
      </c>
      <c r="K51" s="4"/>
      <c r="L51" s="4"/>
    </row>
    <row r="52" spans="1:15" hidden="1">
      <c r="A52" s="21">
        <f t="shared" si="0"/>
        <v>324</v>
      </c>
      <c r="B52" s="10" t="s">
        <v>194</v>
      </c>
      <c r="C52" s="11" t="s">
        <v>339</v>
      </c>
      <c r="D52" s="12"/>
      <c r="E52" s="13"/>
      <c r="F52" s="13"/>
      <c r="G52" s="10">
        <v>121</v>
      </c>
      <c r="H52" s="10">
        <v>324</v>
      </c>
      <c r="I52" s="22">
        <f t="shared" si="1"/>
        <v>0</v>
      </c>
      <c r="J52" s="6">
        <f t="shared" si="2"/>
        <v>0</v>
      </c>
      <c r="K52" s="4"/>
      <c r="L52" s="4"/>
    </row>
    <row r="53" spans="1:15" hidden="1">
      <c r="A53" s="21">
        <f t="shared" si="0"/>
        <v>324</v>
      </c>
      <c r="B53" s="10" t="s">
        <v>195</v>
      </c>
      <c r="C53" s="11" t="s">
        <v>337</v>
      </c>
      <c r="D53" s="12"/>
      <c r="E53" s="13"/>
      <c r="F53" s="13"/>
      <c r="G53" s="10">
        <v>121</v>
      </c>
      <c r="H53" s="10">
        <v>324</v>
      </c>
      <c r="I53" s="22">
        <f t="shared" si="1"/>
        <v>0</v>
      </c>
      <c r="J53" s="6">
        <f t="shared" si="2"/>
        <v>0</v>
      </c>
      <c r="K53" s="4"/>
      <c r="L53" s="4"/>
    </row>
    <row r="54" spans="1:15" hidden="1">
      <c r="A54" s="21">
        <f t="shared" si="0"/>
        <v>324</v>
      </c>
      <c r="B54" s="10">
        <v>4673</v>
      </c>
      <c r="C54" s="11" t="s">
        <v>338</v>
      </c>
      <c r="D54" s="12"/>
      <c r="E54" s="13"/>
      <c r="F54" s="13"/>
      <c r="G54" s="10">
        <v>121</v>
      </c>
      <c r="H54" s="10">
        <v>324</v>
      </c>
      <c r="I54" s="22">
        <f>+E54-F54+M54</f>
        <v>-1532378.4</v>
      </c>
      <c r="J54" s="6">
        <f t="shared" si="2"/>
        <v>0</v>
      </c>
      <c r="K54" s="4"/>
      <c r="L54" s="4"/>
      <c r="M54" s="2">
        <f>-M125</f>
        <v>-1532378.4</v>
      </c>
    </row>
    <row r="55" spans="1:15" hidden="1">
      <c r="A55" s="21">
        <f t="shared" si="0"/>
        <v>401</v>
      </c>
      <c r="B55" s="10" t="s">
        <v>196</v>
      </c>
      <c r="C55" s="11" t="s">
        <v>322</v>
      </c>
      <c r="D55" s="12"/>
      <c r="E55" s="13"/>
      <c r="F55" s="13"/>
      <c r="G55" s="10">
        <v>121</v>
      </c>
      <c r="H55" s="10">
        <v>401</v>
      </c>
      <c r="I55" s="22">
        <f t="shared" si="1"/>
        <v>0</v>
      </c>
      <c r="J55" s="6">
        <f t="shared" si="2"/>
        <v>0</v>
      </c>
      <c r="K55" s="4"/>
      <c r="L55" s="4"/>
    </row>
    <row r="56" spans="1:15" hidden="1">
      <c r="A56" s="21">
        <f t="shared" si="0"/>
        <v>160</v>
      </c>
      <c r="B56" s="10" t="s">
        <v>24</v>
      </c>
      <c r="C56" s="11" t="s">
        <v>197</v>
      </c>
      <c r="D56" s="12"/>
      <c r="E56" s="13">
        <f>9662.57+163481.36</f>
        <v>173143.93</v>
      </c>
      <c r="F56" s="13"/>
      <c r="G56" s="10">
        <v>160</v>
      </c>
      <c r="H56" s="10">
        <v>324</v>
      </c>
      <c r="I56" s="22">
        <f t="shared" si="1"/>
        <v>173143.93</v>
      </c>
      <c r="J56" s="6">
        <f t="shared" si="2"/>
        <v>0</v>
      </c>
      <c r="K56" s="4"/>
      <c r="L56" s="4"/>
    </row>
    <row r="57" spans="1:15" hidden="1">
      <c r="A57" s="21">
        <f t="shared" si="0"/>
        <v>325</v>
      </c>
      <c r="B57" s="10" t="s">
        <v>198</v>
      </c>
      <c r="C57" s="11" t="s">
        <v>199</v>
      </c>
      <c r="D57" s="12"/>
      <c r="E57" s="13"/>
      <c r="F57" s="13"/>
      <c r="G57" s="10">
        <v>121</v>
      </c>
      <c r="H57" s="10">
        <v>325</v>
      </c>
      <c r="I57" s="22">
        <f t="shared" si="1"/>
        <v>0</v>
      </c>
      <c r="J57" s="6">
        <f t="shared" si="2"/>
        <v>0</v>
      </c>
      <c r="K57" s="4"/>
      <c r="L57" s="4"/>
    </row>
    <row r="58" spans="1:15" hidden="1">
      <c r="A58" s="21">
        <f t="shared" si="0"/>
        <v>325</v>
      </c>
      <c r="B58" s="10" t="s">
        <v>280</v>
      </c>
      <c r="C58" s="11" t="s">
        <v>281</v>
      </c>
      <c r="D58" s="12"/>
      <c r="E58" s="13"/>
      <c r="F58" s="13"/>
      <c r="G58" s="10">
        <v>121</v>
      </c>
      <c r="H58" s="10">
        <v>325</v>
      </c>
      <c r="I58" s="22">
        <f t="shared" si="1"/>
        <v>0</v>
      </c>
      <c r="J58" s="6">
        <f t="shared" si="2"/>
        <v>0</v>
      </c>
      <c r="K58" s="4"/>
      <c r="L58" s="4"/>
    </row>
    <row r="59" spans="1:15" hidden="1">
      <c r="A59" s="21">
        <f t="shared" si="0"/>
        <v>100</v>
      </c>
      <c r="B59" s="10" t="s">
        <v>200</v>
      </c>
      <c r="C59" s="11" t="s">
        <v>413</v>
      </c>
      <c r="D59" s="12"/>
      <c r="E59" s="13">
        <v>25104.91</v>
      </c>
      <c r="F59" s="13"/>
      <c r="G59" s="10">
        <v>100</v>
      </c>
      <c r="H59" s="10">
        <v>324</v>
      </c>
      <c r="I59" s="22">
        <f t="shared" si="1"/>
        <v>25104.91</v>
      </c>
      <c r="J59" s="6">
        <f t="shared" si="2"/>
        <v>0</v>
      </c>
      <c r="K59" s="4"/>
      <c r="L59" s="4"/>
    </row>
    <row r="60" spans="1:15" hidden="1">
      <c r="A60" s="21">
        <f t="shared" si="0"/>
        <v>100</v>
      </c>
      <c r="B60" s="10" t="s">
        <v>201</v>
      </c>
      <c r="C60" s="11" t="s">
        <v>414</v>
      </c>
      <c r="D60" s="12"/>
      <c r="E60" s="13">
        <v>12539794.17</v>
      </c>
      <c r="F60" s="13"/>
      <c r="G60" s="10">
        <v>100</v>
      </c>
      <c r="H60" s="10">
        <v>324</v>
      </c>
      <c r="I60" s="22">
        <f t="shared" si="1"/>
        <v>12539794.17</v>
      </c>
      <c r="J60" s="6">
        <f t="shared" si="2"/>
        <v>0</v>
      </c>
      <c r="K60" s="4"/>
      <c r="L60" s="4"/>
      <c r="O60" s="2">
        <v>66623036</v>
      </c>
    </row>
    <row r="61" spans="1:15" hidden="1">
      <c r="A61" s="21">
        <f t="shared" si="0"/>
        <v>324</v>
      </c>
      <c r="B61" s="10" t="s">
        <v>202</v>
      </c>
      <c r="C61" s="11" t="s">
        <v>323</v>
      </c>
      <c r="D61" s="12"/>
      <c r="E61" s="13"/>
      <c r="F61" s="13"/>
      <c r="G61" s="10">
        <v>100</v>
      </c>
      <c r="H61" s="10">
        <v>324</v>
      </c>
      <c r="I61" s="22">
        <f t="shared" si="1"/>
        <v>0</v>
      </c>
      <c r="J61" s="6">
        <f t="shared" si="2"/>
        <v>0</v>
      </c>
      <c r="K61" s="4"/>
      <c r="L61" s="4"/>
    </row>
    <row r="62" spans="1:15" hidden="1">
      <c r="A62" s="21">
        <f t="shared" si="0"/>
        <v>324</v>
      </c>
      <c r="B62" s="10" t="s">
        <v>203</v>
      </c>
      <c r="C62" s="11" t="s">
        <v>323</v>
      </c>
      <c r="D62" s="12"/>
      <c r="E62" s="13"/>
      <c r="F62" s="13"/>
      <c r="G62" s="10">
        <v>100</v>
      </c>
      <c r="H62" s="10">
        <v>324</v>
      </c>
      <c r="I62" s="22">
        <f t="shared" si="1"/>
        <v>0</v>
      </c>
      <c r="J62" s="6">
        <f t="shared" si="2"/>
        <v>0</v>
      </c>
      <c r="K62" s="4"/>
      <c r="L62" s="4"/>
    </row>
    <row r="63" spans="1:15" hidden="1">
      <c r="A63" s="21">
        <f t="shared" si="0"/>
        <v>100</v>
      </c>
      <c r="B63" s="10" t="s">
        <v>204</v>
      </c>
      <c r="C63" s="11" t="s">
        <v>415</v>
      </c>
      <c r="D63" s="12"/>
      <c r="E63" s="13">
        <v>26758.78</v>
      </c>
      <c r="F63" s="13"/>
      <c r="G63" s="10">
        <v>100</v>
      </c>
      <c r="H63" s="10">
        <v>324</v>
      </c>
      <c r="I63" s="22">
        <f t="shared" si="1"/>
        <v>26758.78</v>
      </c>
      <c r="J63" s="6">
        <f t="shared" si="2"/>
        <v>0</v>
      </c>
      <c r="K63" s="4"/>
      <c r="L63" s="4"/>
    </row>
    <row r="64" spans="1:15" hidden="1">
      <c r="A64" s="21">
        <f t="shared" si="0"/>
        <v>324</v>
      </c>
      <c r="B64" s="10" t="s">
        <v>38</v>
      </c>
      <c r="C64" s="11" t="s">
        <v>323</v>
      </c>
      <c r="D64" s="12"/>
      <c r="E64" s="13"/>
      <c r="F64" s="13"/>
      <c r="G64" s="10">
        <v>100</v>
      </c>
      <c r="H64" s="10">
        <v>324</v>
      </c>
      <c r="I64" s="22">
        <f t="shared" si="1"/>
        <v>0</v>
      </c>
      <c r="J64" s="6">
        <f t="shared" si="2"/>
        <v>0</v>
      </c>
      <c r="K64" s="4"/>
      <c r="L64" s="4"/>
    </row>
    <row r="65" spans="1:12" hidden="1">
      <c r="A65" s="21">
        <f t="shared" si="0"/>
        <v>324</v>
      </c>
      <c r="B65" s="10" t="s">
        <v>205</v>
      </c>
      <c r="C65" s="11" t="s">
        <v>323</v>
      </c>
      <c r="D65" s="12"/>
      <c r="E65" s="13"/>
      <c r="F65" s="13"/>
      <c r="G65" s="10">
        <v>100</v>
      </c>
      <c r="H65" s="10">
        <v>324</v>
      </c>
      <c r="I65" s="22">
        <f t="shared" si="1"/>
        <v>0</v>
      </c>
      <c r="J65" s="6">
        <f t="shared" si="2"/>
        <v>0</v>
      </c>
      <c r="K65" s="4"/>
      <c r="L65" s="4"/>
    </row>
    <row r="66" spans="1:12" hidden="1">
      <c r="A66" s="21">
        <f t="shared" si="0"/>
        <v>324</v>
      </c>
      <c r="B66" s="10" t="s">
        <v>206</v>
      </c>
      <c r="C66" s="11" t="s">
        <v>324</v>
      </c>
      <c r="D66" s="12"/>
      <c r="E66" s="13"/>
      <c r="F66" s="13"/>
      <c r="G66" s="10">
        <v>100</v>
      </c>
      <c r="H66" s="10">
        <v>324</v>
      </c>
      <c r="I66" s="22">
        <f t="shared" si="1"/>
        <v>0</v>
      </c>
      <c r="J66" s="6">
        <f t="shared" si="2"/>
        <v>0</v>
      </c>
      <c r="K66" s="4"/>
      <c r="L66" s="4"/>
    </row>
    <row r="67" spans="1:12" hidden="1">
      <c r="A67" s="21">
        <f t="shared" si="0"/>
        <v>324</v>
      </c>
      <c r="B67" s="10" t="s">
        <v>207</v>
      </c>
      <c r="C67" s="11" t="s">
        <v>324</v>
      </c>
      <c r="D67" s="12"/>
      <c r="E67" s="13"/>
      <c r="F67" s="13"/>
      <c r="G67" s="10">
        <v>100</v>
      </c>
      <c r="H67" s="10">
        <v>324</v>
      </c>
      <c r="I67" s="22">
        <f t="shared" si="1"/>
        <v>0</v>
      </c>
      <c r="J67" s="6">
        <f t="shared" si="2"/>
        <v>0</v>
      </c>
      <c r="K67" s="4"/>
      <c r="L67" s="4"/>
    </row>
    <row r="68" spans="1:12" hidden="1">
      <c r="A68" s="21">
        <f t="shared" si="0"/>
        <v>100</v>
      </c>
      <c r="B68" s="10" t="s">
        <v>25</v>
      </c>
      <c r="C68" s="11" t="s">
        <v>416</v>
      </c>
      <c r="D68" s="12"/>
      <c r="E68" s="13">
        <v>80166.14</v>
      </c>
      <c r="F68" s="13"/>
      <c r="G68" s="10">
        <v>100</v>
      </c>
      <c r="H68" s="10">
        <v>324</v>
      </c>
      <c r="I68" s="22">
        <f t="shared" si="1"/>
        <v>80166.14</v>
      </c>
      <c r="J68" s="6">
        <f t="shared" si="2"/>
        <v>0</v>
      </c>
      <c r="K68" s="4"/>
      <c r="L68" s="4"/>
    </row>
    <row r="69" spans="1:12" hidden="1">
      <c r="A69" s="21">
        <f t="shared" si="0"/>
        <v>100</v>
      </c>
      <c r="B69" s="10">
        <v>53141</v>
      </c>
      <c r="C69" s="11" t="s">
        <v>417</v>
      </c>
      <c r="D69" s="12"/>
      <c r="E69" s="13">
        <v>21383.8</v>
      </c>
      <c r="F69" s="13"/>
      <c r="G69" s="10">
        <v>100</v>
      </c>
      <c r="H69" s="10">
        <v>324</v>
      </c>
      <c r="I69" s="22">
        <f t="shared" si="1"/>
        <v>21383.8</v>
      </c>
      <c r="J69" s="6">
        <f t="shared" si="2"/>
        <v>0</v>
      </c>
      <c r="K69" s="4"/>
      <c r="L69" s="4"/>
    </row>
    <row r="70" spans="1:12" hidden="1">
      <c r="A70" s="21">
        <f t="shared" ref="A70:A133" si="3">IF(I70&gt;0,G70,H70)</f>
        <v>324</v>
      </c>
      <c r="B70" s="10">
        <v>5811</v>
      </c>
      <c r="C70" s="11" t="s">
        <v>282</v>
      </c>
      <c r="D70" s="12"/>
      <c r="E70" s="13"/>
      <c r="F70" s="13"/>
      <c r="G70" s="10">
        <v>100</v>
      </c>
      <c r="H70" s="10">
        <v>324</v>
      </c>
      <c r="I70" s="22">
        <f t="shared" ref="I70:I133" si="4">+E70-F70</f>
        <v>0</v>
      </c>
      <c r="J70" s="6">
        <f t="shared" ref="J70:J133" si="5">IF(I70&gt;0,K70,L70)</f>
        <v>0</v>
      </c>
      <c r="K70" s="4"/>
      <c r="L70" s="4"/>
    </row>
    <row r="71" spans="1:12" hidden="1">
      <c r="A71" s="21">
        <f t="shared" si="3"/>
        <v>324</v>
      </c>
      <c r="B71" s="10">
        <v>5812</v>
      </c>
      <c r="C71" s="11" t="s">
        <v>283</v>
      </c>
      <c r="D71" s="12"/>
      <c r="E71" s="13"/>
      <c r="F71" s="13"/>
      <c r="G71" s="10">
        <v>100</v>
      </c>
      <c r="H71" s="10">
        <v>324</v>
      </c>
      <c r="I71" s="22">
        <f t="shared" si="4"/>
        <v>0</v>
      </c>
      <c r="J71" s="6">
        <f t="shared" si="5"/>
        <v>0</v>
      </c>
      <c r="K71" s="4"/>
      <c r="L71" s="4"/>
    </row>
    <row r="72" spans="1:12" hidden="1">
      <c r="A72" s="21">
        <f t="shared" si="3"/>
        <v>601</v>
      </c>
      <c r="B72" s="10" t="s">
        <v>208</v>
      </c>
      <c r="C72" s="11" t="s">
        <v>284</v>
      </c>
      <c r="D72" s="12"/>
      <c r="E72" s="13"/>
      <c r="F72" s="13"/>
      <c r="G72" s="10">
        <v>601</v>
      </c>
      <c r="H72" s="10">
        <v>601</v>
      </c>
      <c r="I72" s="22">
        <f t="shared" si="4"/>
        <v>0</v>
      </c>
      <c r="J72" s="6">
        <f t="shared" si="5"/>
        <v>0</v>
      </c>
      <c r="K72" s="4"/>
      <c r="L72" s="4"/>
    </row>
    <row r="73" spans="1:12" hidden="1">
      <c r="A73" s="21">
        <f t="shared" si="3"/>
        <v>601</v>
      </c>
      <c r="B73" s="10" t="s">
        <v>26</v>
      </c>
      <c r="C73" s="11" t="s">
        <v>285</v>
      </c>
      <c r="D73" s="12"/>
      <c r="E73" s="13"/>
      <c r="F73" s="13"/>
      <c r="G73" s="10">
        <v>601</v>
      </c>
      <c r="H73" s="10">
        <v>601</v>
      </c>
      <c r="I73" s="22">
        <f t="shared" si="4"/>
        <v>0</v>
      </c>
      <c r="J73" s="6">
        <f t="shared" si="5"/>
        <v>0</v>
      </c>
      <c r="K73" s="4"/>
      <c r="L73" s="4"/>
    </row>
    <row r="74" spans="1:12" hidden="1">
      <c r="A74" s="21">
        <f t="shared" si="3"/>
        <v>601</v>
      </c>
      <c r="B74" s="10" t="s">
        <v>286</v>
      </c>
      <c r="C74" s="11" t="s">
        <v>287</v>
      </c>
      <c r="D74" s="12"/>
      <c r="E74" s="13"/>
      <c r="F74" s="13"/>
      <c r="G74" s="10">
        <v>601</v>
      </c>
      <c r="H74" s="10">
        <v>601</v>
      </c>
      <c r="I74" s="22">
        <f t="shared" si="4"/>
        <v>0</v>
      </c>
      <c r="J74" s="6">
        <f t="shared" si="5"/>
        <v>0</v>
      </c>
      <c r="K74" s="4"/>
      <c r="L74" s="4"/>
    </row>
    <row r="75" spans="1:12" hidden="1">
      <c r="A75" s="21">
        <f t="shared" si="3"/>
        <v>601</v>
      </c>
      <c r="B75" s="10" t="s">
        <v>209</v>
      </c>
      <c r="C75" s="11" t="s">
        <v>210</v>
      </c>
      <c r="D75" s="12"/>
      <c r="E75" s="13"/>
      <c r="F75" s="13"/>
      <c r="G75" s="10">
        <v>601</v>
      </c>
      <c r="H75" s="10">
        <v>601</v>
      </c>
      <c r="I75" s="22">
        <f t="shared" si="4"/>
        <v>0</v>
      </c>
      <c r="J75" s="6">
        <f t="shared" si="5"/>
        <v>0</v>
      </c>
      <c r="K75" s="4"/>
      <c r="L75" s="4"/>
    </row>
    <row r="76" spans="1:12" hidden="1">
      <c r="A76" s="21">
        <f t="shared" si="3"/>
        <v>601</v>
      </c>
      <c r="B76" s="10" t="s">
        <v>211</v>
      </c>
      <c r="C76" s="11" t="s">
        <v>212</v>
      </c>
      <c r="D76" s="12"/>
      <c r="E76" s="13"/>
      <c r="F76" s="13"/>
      <c r="G76" s="10">
        <v>601</v>
      </c>
      <c r="H76" s="10">
        <v>601</v>
      </c>
      <c r="I76" s="22">
        <f t="shared" si="4"/>
        <v>0</v>
      </c>
      <c r="J76" s="6">
        <f t="shared" si="5"/>
        <v>0</v>
      </c>
      <c r="K76" s="4"/>
      <c r="L76" s="4"/>
    </row>
    <row r="77" spans="1:12" hidden="1">
      <c r="A77" s="21">
        <f t="shared" si="3"/>
        <v>601</v>
      </c>
      <c r="B77" s="10" t="s">
        <v>288</v>
      </c>
      <c r="C77" s="11" t="s">
        <v>289</v>
      </c>
      <c r="D77" s="12"/>
      <c r="E77" s="13"/>
      <c r="F77" s="13"/>
      <c r="G77" s="10">
        <v>601</v>
      </c>
      <c r="H77" s="10">
        <v>601</v>
      </c>
      <c r="I77" s="22">
        <f t="shared" si="4"/>
        <v>0</v>
      </c>
      <c r="J77" s="6">
        <f t="shared" si="5"/>
        <v>0</v>
      </c>
      <c r="K77" s="4"/>
      <c r="L77" s="4"/>
    </row>
    <row r="78" spans="1:12" hidden="1">
      <c r="A78" s="21">
        <f t="shared" si="3"/>
        <v>601</v>
      </c>
      <c r="B78" s="10" t="s">
        <v>290</v>
      </c>
      <c r="C78" s="11" t="s">
        <v>291</v>
      </c>
      <c r="D78" s="12"/>
      <c r="E78" s="13"/>
      <c r="F78" s="13"/>
      <c r="G78" s="10">
        <v>601</v>
      </c>
      <c r="H78" s="10">
        <v>601</v>
      </c>
      <c r="I78" s="22">
        <f t="shared" si="4"/>
        <v>0</v>
      </c>
      <c r="J78" s="6">
        <f t="shared" si="5"/>
        <v>0</v>
      </c>
      <c r="K78" s="4"/>
      <c r="L78" s="4"/>
    </row>
    <row r="79" spans="1:12" hidden="1">
      <c r="A79" s="21">
        <f t="shared" si="3"/>
        <v>603</v>
      </c>
      <c r="B79" s="10" t="s">
        <v>213</v>
      </c>
      <c r="C79" s="11" t="s">
        <v>214</v>
      </c>
      <c r="D79" s="12"/>
      <c r="E79" s="13">
        <v>123144</v>
      </c>
      <c r="F79" s="13"/>
      <c r="G79" s="10">
        <v>603</v>
      </c>
      <c r="H79" s="10">
        <v>603</v>
      </c>
      <c r="I79" s="22">
        <f t="shared" si="4"/>
        <v>123144</v>
      </c>
      <c r="J79" s="6">
        <f t="shared" si="5"/>
        <v>0</v>
      </c>
      <c r="K79" s="4"/>
      <c r="L79" s="4"/>
    </row>
    <row r="80" spans="1:12" hidden="1">
      <c r="A80" s="21">
        <f t="shared" si="3"/>
        <v>601</v>
      </c>
      <c r="B80" s="10" t="s">
        <v>292</v>
      </c>
      <c r="C80" s="11" t="s">
        <v>293</v>
      </c>
      <c r="D80" s="12"/>
      <c r="E80" s="13"/>
      <c r="F80" s="13"/>
      <c r="G80" s="10">
        <v>601</v>
      </c>
      <c r="H80" s="10">
        <v>601</v>
      </c>
      <c r="I80" s="22">
        <f t="shared" si="4"/>
        <v>0</v>
      </c>
      <c r="J80" s="6">
        <f t="shared" si="5"/>
        <v>0</v>
      </c>
      <c r="K80" s="4"/>
      <c r="L80" s="4"/>
    </row>
    <row r="81" spans="1:12">
      <c r="A81" s="21">
        <f t="shared" si="3"/>
        <v>612</v>
      </c>
      <c r="B81" s="10" t="s">
        <v>215</v>
      </c>
      <c r="C81" s="11" t="s">
        <v>216</v>
      </c>
      <c r="D81" s="12"/>
      <c r="E81" s="13"/>
      <c r="F81" s="13"/>
      <c r="G81" s="10">
        <v>612</v>
      </c>
      <c r="H81" s="10">
        <v>612</v>
      </c>
      <c r="I81" s="22">
        <f t="shared" si="4"/>
        <v>0</v>
      </c>
      <c r="J81" s="6">
        <f t="shared" si="5"/>
        <v>0</v>
      </c>
      <c r="K81" s="4"/>
      <c r="L81" s="4"/>
    </row>
    <row r="82" spans="1:12">
      <c r="A82" s="21">
        <f t="shared" si="3"/>
        <v>612</v>
      </c>
      <c r="B82" s="10" t="s">
        <v>217</v>
      </c>
      <c r="C82" s="11" t="s">
        <v>294</v>
      </c>
      <c r="D82" s="12"/>
      <c r="E82" s="13"/>
      <c r="F82" s="13"/>
      <c r="G82" s="10">
        <v>612</v>
      </c>
      <c r="H82" s="10">
        <v>612</v>
      </c>
      <c r="I82" s="22">
        <f t="shared" si="4"/>
        <v>0</v>
      </c>
      <c r="J82" s="6">
        <f t="shared" si="5"/>
        <v>0</v>
      </c>
      <c r="K82" s="4"/>
      <c r="L82" s="4"/>
    </row>
    <row r="83" spans="1:12" hidden="1">
      <c r="A83" s="21">
        <f t="shared" si="3"/>
        <v>609</v>
      </c>
      <c r="B83" s="10" t="s">
        <v>295</v>
      </c>
      <c r="C83" s="11" t="s">
        <v>335</v>
      </c>
      <c r="D83" s="12"/>
      <c r="E83" s="13">
        <v>869186</v>
      </c>
      <c r="F83" s="13"/>
      <c r="G83" s="10">
        <v>609</v>
      </c>
      <c r="H83" s="10">
        <v>609</v>
      </c>
      <c r="I83" s="22">
        <f t="shared" si="4"/>
        <v>869186</v>
      </c>
      <c r="J83" s="6">
        <f t="shared" si="5"/>
        <v>0</v>
      </c>
      <c r="K83" s="4"/>
      <c r="L83" s="4"/>
    </row>
    <row r="84" spans="1:12" hidden="1">
      <c r="A84" s="21">
        <f t="shared" si="3"/>
        <v>609</v>
      </c>
      <c r="B84" s="10" t="s">
        <v>218</v>
      </c>
      <c r="C84" s="11" t="s">
        <v>296</v>
      </c>
      <c r="D84" s="12"/>
      <c r="E84" s="13"/>
      <c r="F84" s="13"/>
      <c r="G84" s="10">
        <v>609</v>
      </c>
      <c r="H84" s="10">
        <v>609</v>
      </c>
      <c r="I84" s="22">
        <f t="shared" si="4"/>
        <v>0</v>
      </c>
      <c r="J84" s="6">
        <f t="shared" si="5"/>
        <v>0</v>
      </c>
      <c r="K84" s="4"/>
      <c r="L84" s="4"/>
    </row>
    <row r="85" spans="1:12" hidden="1">
      <c r="A85" s="21">
        <f t="shared" si="3"/>
        <v>610</v>
      </c>
      <c r="B85" s="10" t="s">
        <v>219</v>
      </c>
      <c r="C85" s="11" t="s">
        <v>418</v>
      </c>
      <c r="D85" s="12"/>
      <c r="E85" s="13">
        <v>60511120.530000001</v>
      </c>
      <c r="F85" s="13"/>
      <c r="G85" s="10">
        <v>610</v>
      </c>
      <c r="H85" s="10">
        <v>610</v>
      </c>
      <c r="I85" s="22">
        <f>+E85-F85</f>
        <v>60511120.530000001</v>
      </c>
      <c r="J85" s="6">
        <f t="shared" si="5"/>
        <v>0</v>
      </c>
      <c r="K85" s="4"/>
      <c r="L85" s="4"/>
    </row>
    <row r="86" spans="1:12" hidden="1">
      <c r="A86" s="21">
        <f t="shared" si="3"/>
        <v>602</v>
      </c>
      <c r="B86" s="10" t="s">
        <v>220</v>
      </c>
      <c r="C86" s="11" t="s">
        <v>221</v>
      </c>
      <c r="D86" s="12"/>
      <c r="E86" s="13"/>
      <c r="F86" s="13"/>
      <c r="G86" s="10">
        <v>602</v>
      </c>
      <c r="H86" s="10">
        <v>602</v>
      </c>
      <c r="I86" s="22">
        <f t="shared" si="4"/>
        <v>0</v>
      </c>
      <c r="J86" s="6">
        <f t="shared" si="5"/>
        <v>0</v>
      </c>
      <c r="K86" s="4"/>
      <c r="L86" s="4"/>
    </row>
    <row r="87" spans="1:12" hidden="1">
      <c r="A87" s="21">
        <f t="shared" si="3"/>
        <v>602</v>
      </c>
      <c r="B87" s="10" t="s">
        <v>297</v>
      </c>
      <c r="C87" s="11" t="s">
        <v>298</v>
      </c>
      <c r="D87" s="12"/>
      <c r="E87" s="13">
        <v>866157.6</v>
      </c>
      <c r="F87" s="13"/>
      <c r="G87" s="10">
        <v>602</v>
      </c>
      <c r="H87" s="10">
        <v>602</v>
      </c>
      <c r="I87" s="22">
        <f t="shared" si="4"/>
        <v>866157.6</v>
      </c>
      <c r="J87" s="6">
        <f t="shared" si="5"/>
        <v>0</v>
      </c>
      <c r="K87" s="4"/>
      <c r="L87" s="4"/>
    </row>
    <row r="88" spans="1:12" hidden="1">
      <c r="A88" s="21">
        <f t="shared" si="3"/>
        <v>602</v>
      </c>
      <c r="B88" s="10" t="s">
        <v>299</v>
      </c>
      <c r="C88" s="11" t="s">
        <v>300</v>
      </c>
      <c r="D88" s="12"/>
      <c r="E88" s="13">
        <v>3075559.5</v>
      </c>
      <c r="F88" s="13"/>
      <c r="G88" s="10">
        <v>602</v>
      </c>
      <c r="H88" s="10">
        <v>602</v>
      </c>
      <c r="I88" s="22">
        <f t="shared" si="4"/>
        <v>3075559.5</v>
      </c>
      <c r="J88" s="6">
        <f t="shared" si="5"/>
        <v>0</v>
      </c>
      <c r="K88" s="4"/>
      <c r="L88" s="4"/>
    </row>
    <row r="89" spans="1:12" hidden="1">
      <c r="A89" s="21">
        <f t="shared" si="3"/>
        <v>602</v>
      </c>
      <c r="B89" s="10" t="s">
        <v>301</v>
      </c>
      <c r="C89" s="11" t="s">
        <v>336</v>
      </c>
      <c r="D89" s="12"/>
      <c r="E89" s="13"/>
      <c r="F89" s="13"/>
      <c r="G89" s="10">
        <v>602</v>
      </c>
      <c r="H89" s="10">
        <v>602</v>
      </c>
      <c r="I89" s="22">
        <f t="shared" si="4"/>
        <v>0</v>
      </c>
      <c r="J89" s="6">
        <f t="shared" si="5"/>
        <v>0</v>
      </c>
      <c r="K89" s="4"/>
      <c r="L89" s="4"/>
    </row>
    <row r="90" spans="1:12" hidden="1">
      <c r="A90" s="21">
        <f t="shared" si="3"/>
        <v>602</v>
      </c>
      <c r="B90" s="10">
        <v>6134</v>
      </c>
      <c r="C90" s="11" t="s">
        <v>376</v>
      </c>
      <c r="D90" s="12"/>
      <c r="E90" s="13"/>
      <c r="F90" s="13"/>
      <c r="G90" s="10">
        <v>602</v>
      </c>
      <c r="H90" s="10">
        <v>602</v>
      </c>
      <c r="I90" s="22">
        <f t="shared" si="4"/>
        <v>0</v>
      </c>
      <c r="J90" s="6">
        <f t="shared" si="5"/>
        <v>0</v>
      </c>
      <c r="K90" s="4"/>
      <c r="L90" s="4"/>
    </row>
    <row r="91" spans="1:12" hidden="1">
      <c r="A91" s="21">
        <f t="shared" si="3"/>
        <v>607</v>
      </c>
      <c r="B91" s="10" t="s">
        <v>222</v>
      </c>
      <c r="C91" s="11" t="s">
        <v>223</v>
      </c>
      <c r="D91" s="12"/>
      <c r="E91" s="13">
        <v>250961.85</v>
      </c>
      <c r="F91" s="13"/>
      <c r="G91" s="10">
        <v>607</v>
      </c>
      <c r="H91" s="10">
        <v>607</v>
      </c>
      <c r="I91" s="22">
        <f>+E91-F91</f>
        <v>250961.85</v>
      </c>
      <c r="J91" s="6">
        <f t="shared" si="5"/>
        <v>0</v>
      </c>
      <c r="K91" s="4"/>
      <c r="L91" s="4"/>
    </row>
    <row r="92" spans="1:12" hidden="1">
      <c r="A92" s="21">
        <f t="shared" si="3"/>
        <v>605</v>
      </c>
      <c r="B92" s="10" t="s">
        <v>27</v>
      </c>
      <c r="C92" s="11" t="s">
        <v>114</v>
      </c>
      <c r="D92" s="12"/>
      <c r="E92" s="13">
        <v>206104.64</v>
      </c>
      <c r="F92" s="13"/>
      <c r="G92" s="10">
        <v>605</v>
      </c>
      <c r="H92" s="10">
        <v>605</v>
      </c>
      <c r="I92" s="22">
        <f t="shared" si="4"/>
        <v>206104.64</v>
      </c>
      <c r="J92" s="6">
        <f t="shared" si="5"/>
        <v>0</v>
      </c>
      <c r="K92" s="4"/>
      <c r="L92" s="4"/>
    </row>
    <row r="93" spans="1:12" hidden="1">
      <c r="A93" s="21">
        <v>610</v>
      </c>
      <c r="B93" s="10" t="s">
        <v>224</v>
      </c>
      <c r="C93" s="11" t="s">
        <v>419</v>
      </c>
      <c r="D93" s="12"/>
      <c r="E93" s="13">
        <v>1089600</v>
      </c>
      <c r="F93" s="13"/>
      <c r="G93" s="10">
        <v>612</v>
      </c>
      <c r="H93" s="10">
        <v>612</v>
      </c>
      <c r="I93" s="22">
        <f t="shared" si="4"/>
        <v>1089600</v>
      </c>
      <c r="J93" s="6">
        <f t="shared" si="5"/>
        <v>0</v>
      </c>
      <c r="K93" s="4"/>
      <c r="L93" s="4"/>
    </row>
    <row r="94" spans="1:12">
      <c r="A94" s="21">
        <f t="shared" si="3"/>
        <v>612</v>
      </c>
      <c r="B94" s="10" t="s">
        <v>225</v>
      </c>
      <c r="C94" s="11" t="s">
        <v>340</v>
      </c>
      <c r="D94" s="12"/>
      <c r="E94" s="13"/>
      <c r="F94" s="13"/>
      <c r="G94" s="10">
        <v>612</v>
      </c>
      <c r="H94" s="10">
        <v>612</v>
      </c>
      <c r="I94" s="22">
        <f t="shared" si="4"/>
        <v>0</v>
      </c>
      <c r="J94" s="6">
        <f t="shared" si="5"/>
        <v>0</v>
      </c>
      <c r="K94" s="4"/>
      <c r="L94" s="4"/>
    </row>
    <row r="95" spans="1:12">
      <c r="A95" s="21">
        <f t="shared" si="3"/>
        <v>612</v>
      </c>
      <c r="B95" s="10" t="s">
        <v>226</v>
      </c>
      <c r="C95" s="11" t="s">
        <v>377</v>
      </c>
      <c r="D95" s="12"/>
      <c r="E95" s="13">
        <v>409953.63</v>
      </c>
      <c r="F95" s="13"/>
      <c r="G95" s="10">
        <v>612</v>
      </c>
      <c r="H95" s="10">
        <v>612</v>
      </c>
      <c r="I95" s="22">
        <f t="shared" si="4"/>
        <v>409953.63</v>
      </c>
      <c r="J95" s="6">
        <f t="shared" si="5"/>
        <v>0</v>
      </c>
      <c r="K95" s="4"/>
      <c r="L95" s="4"/>
    </row>
    <row r="96" spans="1:12">
      <c r="A96" s="21">
        <f t="shared" si="3"/>
        <v>612</v>
      </c>
      <c r="B96" s="10" t="s">
        <v>227</v>
      </c>
      <c r="C96" s="11" t="s">
        <v>302</v>
      </c>
      <c r="D96" s="12"/>
      <c r="E96" s="13"/>
      <c r="F96" s="13"/>
      <c r="G96" s="10">
        <v>612</v>
      </c>
      <c r="H96" s="10">
        <v>612</v>
      </c>
      <c r="I96" s="22">
        <f t="shared" si="4"/>
        <v>0</v>
      </c>
      <c r="J96" s="6">
        <f t="shared" si="5"/>
        <v>0</v>
      </c>
      <c r="K96" s="4"/>
      <c r="L96" s="4"/>
    </row>
    <row r="97" spans="1:12" hidden="1">
      <c r="A97" s="21">
        <v>608</v>
      </c>
      <c r="B97" s="10" t="s">
        <v>228</v>
      </c>
      <c r="C97" s="11" t="s">
        <v>420</v>
      </c>
      <c r="D97" s="12"/>
      <c r="E97" s="13">
        <v>133535</v>
      </c>
      <c r="F97" s="13"/>
      <c r="G97" s="10">
        <v>612</v>
      </c>
      <c r="H97" s="10">
        <v>612</v>
      </c>
      <c r="I97" s="22">
        <f>+E97-F97</f>
        <v>133535</v>
      </c>
      <c r="J97" s="6">
        <f t="shared" si="5"/>
        <v>0</v>
      </c>
      <c r="K97" s="4"/>
      <c r="L97" s="4"/>
    </row>
    <row r="98" spans="1:12" hidden="1">
      <c r="A98" s="21">
        <f t="shared" si="3"/>
        <v>604</v>
      </c>
      <c r="B98" s="10" t="s">
        <v>229</v>
      </c>
      <c r="C98" s="11" t="s">
        <v>355</v>
      </c>
      <c r="D98" s="12"/>
      <c r="E98" s="13"/>
      <c r="F98" s="13"/>
      <c r="G98" s="10">
        <v>604</v>
      </c>
      <c r="H98" s="10">
        <v>604</v>
      </c>
      <c r="I98" s="22">
        <f t="shared" si="4"/>
        <v>0</v>
      </c>
      <c r="J98" s="6">
        <f t="shared" si="5"/>
        <v>0</v>
      </c>
      <c r="K98" s="4"/>
      <c r="L98" s="4"/>
    </row>
    <row r="99" spans="1:12">
      <c r="A99" s="21">
        <f t="shared" si="3"/>
        <v>612</v>
      </c>
      <c r="B99" s="10" t="s">
        <v>230</v>
      </c>
      <c r="C99" s="11" t="s">
        <v>356</v>
      </c>
      <c r="D99" s="12"/>
      <c r="E99" s="13"/>
      <c r="F99" s="13"/>
      <c r="G99" s="10">
        <v>612</v>
      </c>
      <c r="H99" s="10">
        <v>612</v>
      </c>
      <c r="I99" s="22">
        <f t="shared" si="4"/>
        <v>0</v>
      </c>
      <c r="J99" s="6">
        <f t="shared" si="5"/>
        <v>0</v>
      </c>
      <c r="K99" s="4"/>
      <c r="L99" s="4"/>
    </row>
    <row r="100" spans="1:12">
      <c r="A100" s="21">
        <f t="shared" si="3"/>
        <v>612</v>
      </c>
      <c r="B100" s="10" t="s">
        <v>303</v>
      </c>
      <c r="C100" s="11" t="s">
        <v>357</v>
      </c>
      <c r="D100" s="12"/>
      <c r="E100" s="13"/>
      <c r="F100" s="13"/>
      <c r="G100" s="10">
        <v>612</v>
      </c>
      <c r="H100" s="10">
        <v>612</v>
      </c>
      <c r="I100" s="22">
        <f t="shared" si="4"/>
        <v>0</v>
      </c>
      <c r="J100" s="6">
        <f t="shared" si="5"/>
        <v>0</v>
      </c>
      <c r="K100" s="4"/>
      <c r="L100" s="4"/>
    </row>
    <row r="101" spans="1:12">
      <c r="A101" s="21">
        <f t="shared" si="3"/>
        <v>612</v>
      </c>
      <c r="B101" s="10" t="s">
        <v>304</v>
      </c>
      <c r="C101" s="11" t="s">
        <v>354</v>
      </c>
      <c r="D101" s="12"/>
      <c r="E101" s="13">
        <v>73457.25</v>
      </c>
      <c r="F101" s="13"/>
      <c r="G101" s="10">
        <v>612</v>
      </c>
      <c r="H101" s="10">
        <v>612</v>
      </c>
      <c r="I101" s="22">
        <f>+E101-F101</f>
        <v>73457.25</v>
      </c>
      <c r="J101" s="6">
        <f t="shared" si="5"/>
        <v>0</v>
      </c>
      <c r="K101" s="4"/>
      <c r="L101" s="4"/>
    </row>
    <row r="102" spans="1:12">
      <c r="A102" s="21">
        <f t="shared" si="3"/>
        <v>612</v>
      </c>
      <c r="B102" s="10" t="s">
        <v>28</v>
      </c>
      <c r="C102" s="11" t="s">
        <v>138</v>
      </c>
      <c r="D102" s="12"/>
      <c r="E102" s="13"/>
      <c r="F102" s="13"/>
      <c r="G102" s="10">
        <v>612</v>
      </c>
      <c r="H102" s="10">
        <v>612</v>
      </c>
      <c r="I102" s="22">
        <f t="shared" si="4"/>
        <v>0</v>
      </c>
      <c r="J102" s="6">
        <f t="shared" si="5"/>
        <v>0</v>
      </c>
      <c r="K102" s="4"/>
      <c r="L102" s="4"/>
    </row>
    <row r="103" spans="1:12">
      <c r="A103" s="21">
        <f t="shared" si="3"/>
        <v>612</v>
      </c>
      <c r="B103" s="10" t="s">
        <v>29</v>
      </c>
      <c r="C103" s="11" t="s">
        <v>341</v>
      </c>
      <c r="D103" s="12"/>
      <c r="E103" s="13"/>
      <c r="F103" s="13"/>
      <c r="G103" s="10">
        <v>612</v>
      </c>
      <c r="H103" s="10">
        <v>612</v>
      </c>
      <c r="I103" s="22">
        <f t="shared" si="4"/>
        <v>0</v>
      </c>
      <c r="J103" s="6">
        <f t="shared" si="5"/>
        <v>0</v>
      </c>
      <c r="K103" s="4"/>
      <c r="L103" s="4"/>
    </row>
    <row r="104" spans="1:12" hidden="1">
      <c r="A104" s="21">
        <f t="shared" si="3"/>
        <v>633</v>
      </c>
      <c r="B104" s="10" t="s">
        <v>231</v>
      </c>
      <c r="C104" s="11" t="s">
        <v>232</v>
      </c>
      <c r="D104" s="12"/>
      <c r="E104" s="13"/>
      <c r="F104" s="13"/>
      <c r="G104" s="10">
        <v>633</v>
      </c>
      <c r="H104" s="10">
        <v>633</v>
      </c>
      <c r="I104" s="22">
        <f t="shared" si="4"/>
        <v>0</v>
      </c>
      <c r="J104" s="6">
        <f t="shared" si="5"/>
        <v>0</v>
      </c>
      <c r="K104" s="4"/>
      <c r="L104" s="4"/>
    </row>
    <row r="105" spans="1:12">
      <c r="A105" s="21">
        <f t="shared" si="3"/>
        <v>612</v>
      </c>
      <c r="B105" s="10" t="s">
        <v>305</v>
      </c>
      <c r="C105" s="14" t="s">
        <v>381</v>
      </c>
      <c r="D105" s="12"/>
      <c r="E105" s="86">
        <v>241808.8</v>
      </c>
      <c r="F105" s="13"/>
      <c r="G105" s="10">
        <v>612</v>
      </c>
      <c r="H105" s="10">
        <v>612</v>
      </c>
      <c r="I105" s="22">
        <f t="shared" si="4"/>
        <v>241808.8</v>
      </c>
      <c r="J105" s="6">
        <f t="shared" si="5"/>
        <v>0</v>
      </c>
      <c r="K105" s="4"/>
      <c r="L105" s="4"/>
    </row>
    <row r="106" spans="1:12" hidden="1">
      <c r="A106" s="21">
        <f t="shared" si="3"/>
        <v>608</v>
      </c>
      <c r="B106" s="10" t="s">
        <v>233</v>
      </c>
      <c r="C106" s="11" t="s">
        <v>234</v>
      </c>
      <c r="D106" s="12"/>
      <c r="E106" s="13">
        <f>2599890.3+176681.83+328042.5</f>
        <v>3104614.63</v>
      </c>
      <c r="F106" s="13"/>
      <c r="G106" s="10">
        <v>608</v>
      </c>
      <c r="H106" s="10">
        <v>608</v>
      </c>
      <c r="I106" s="22">
        <f t="shared" si="4"/>
        <v>3104614.63</v>
      </c>
      <c r="J106" s="6">
        <f t="shared" si="5"/>
        <v>0</v>
      </c>
      <c r="K106" s="4"/>
      <c r="L106" s="4"/>
    </row>
    <row r="107" spans="1:12" hidden="1">
      <c r="A107" s="21">
        <f t="shared" si="3"/>
        <v>606</v>
      </c>
      <c r="B107" s="10" t="s">
        <v>306</v>
      </c>
      <c r="C107" s="11" t="s">
        <v>342</v>
      </c>
      <c r="D107" s="12"/>
      <c r="E107" s="13"/>
      <c r="F107" s="13"/>
      <c r="G107" s="10">
        <v>606</v>
      </c>
      <c r="H107" s="10">
        <v>606</v>
      </c>
      <c r="I107" s="22">
        <f t="shared" si="4"/>
        <v>0</v>
      </c>
      <c r="J107" s="6">
        <f t="shared" si="5"/>
        <v>0</v>
      </c>
      <c r="K107" s="4"/>
      <c r="L107" s="4"/>
    </row>
    <row r="108" spans="1:12" hidden="1">
      <c r="A108" s="21">
        <f t="shared" si="3"/>
        <v>606</v>
      </c>
      <c r="B108" s="10" t="s">
        <v>235</v>
      </c>
      <c r="C108" s="11" t="s">
        <v>378</v>
      </c>
      <c r="D108" s="12"/>
      <c r="E108" s="13">
        <v>1828481</v>
      </c>
      <c r="F108" s="13"/>
      <c r="G108" s="10">
        <v>606</v>
      </c>
      <c r="H108" s="10">
        <v>606</v>
      </c>
      <c r="I108" s="22">
        <f t="shared" si="4"/>
        <v>1828481</v>
      </c>
      <c r="J108" s="6">
        <f t="shared" si="5"/>
        <v>0</v>
      </c>
      <c r="K108" s="4"/>
      <c r="L108" s="4"/>
    </row>
    <row r="109" spans="1:12">
      <c r="A109" s="21">
        <f t="shared" si="3"/>
        <v>612</v>
      </c>
      <c r="B109" s="10" t="s">
        <v>30</v>
      </c>
      <c r="C109" s="11" t="s">
        <v>236</v>
      </c>
      <c r="D109" s="12"/>
      <c r="E109" s="13">
        <v>166509.69</v>
      </c>
      <c r="F109" s="13"/>
      <c r="G109" s="10">
        <v>612</v>
      </c>
      <c r="H109" s="10">
        <v>612</v>
      </c>
      <c r="I109" s="22">
        <f t="shared" si="4"/>
        <v>166509.69</v>
      </c>
      <c r="J109" s="6">
        <f t="shared" si="5"/>
        <v>0</v>
      </c>
      <c r="K109" s="4"/>
      <c r="L109" s="4"/>
    </row>
    <row r="110" spans="1:12" hidden="1">
      <c r="A110" s="21">
        <f t="shared" si="3"/>
        <v>611</v>
      </c>
      <c r="B110" s="10" t="s">
        <v>237</v>
      </c>
      <c r="C110" s="11" t="s">
        <v>238</v>
      </c>
      <c r="D110" s="12"/>
      <c r="E110" s="13">
        <v>36000</v>
      </c>
      <c r="F110" s="13"/>
      <c r="G110" s="10">
        <v>611</v>
      </c>
      <c r="H110" s="10">
        <v>611</v>
      </c>
      <c r="I110" s="22">
        <f t="shared" si="4"/>
        <v>36000</v>
      </c>
      <c r="J110" s="6">
        <f t="shared" si="5"/>
        <v>0</v>
      </c>
      <c r="K110" s="4"/>
      <c r="L110" s="4"/>
    </row>
    <row r="111" spans="1:12" hidden="1">
      <c r="A111" s="21">
        <f t="shared" si="3"/>
        <v>611</v>
      </c>
      <c r="B111" s="10" t="s">
        <v>239</v>
      </c>
      <c r="C111" s="11" t="s">
        <v>240</v>
      </c>
      <c r="D111" s="12"/>
      <c r="E111" s="13"/>
      <c r="F111" s="13"/>
      <c r="G111" s="10">
        <v>611</v>
      </c>
      <c r="H111" s="10">
        <v>611</v>
      </c>
      <c r="I111" s="22">
        <f t="shared" si="4"/>
        <v>0</v>
      </c>
      <c r="J111" s="6">
        <f t="shared" si="5"/>
        <v>0</v>
      </c>
      <c r="K111" s="4"/>
      <c r="L111" s="4"/>
    </row>
    <row r="112" spans="1:12" hidden="1">
      <c r="A112" s="21">
        <f t="shared" si="3"/>
        <v>611</v>
      </c>
      <c r="B112" s="10" t="s">
        <v>31</v>
      </c>
      <c r="C112" s="11" t="s">
        <v>307</v>
      </c>
      <c r="D112" s="12"/>
      <c r="E112" s="13"/>
      <c r="F112" s="13"/>
      <c r="G112" s="10">
        <v>611</v>
      </c>
      <c r="H112" s="10">
        <v>611</v>
      </c>
      <c r="I112" s="22">
        <f t="shared" si="4"/>
        <v>0</v>
      </c>
      <c r="J112" s="6">
        <f t="shared" si="5"/>
        <v>0</v>
      </c>
      <c r="K112" s="4"/>
      <c r="L112" s="4"/>
    </row>
    <row r="113" spans="1:15" hidden="1">
      <c r="A113" s="21">
        <f t="shared" si="3"/>
        <v>631</v>
      </c>
      <c r="B113" s="10" t="s">
        <v>241</v>
      </c>
      <c r="C113" s="11" t="s">
        <v>242</v>
      </c>
      <c r="D113" s="12"/>
      <c r="E113" s="13">
        <v>27395922</v>
      </c>
      <c r="F113" s="13"/>
      <c r="G113" s="10">
        <v>631</v>
      </c>
      <c r="H113" s="10">
        <v>631</v>
      </c>
      <c r="I113" s="22">
        <f t="shared" si="4"/>
        <v>27395922</v>
      </c>
      <c r="J113" s="6">
        <f t="shared" si="5"/>
        <v>0</v>
      </c>
      <c r="K113" s="4"/>
      <c r="L113" s="4"/>
    </row>
    <row r="114" spans="1:15" hidden="1">
      <c r="A114" s="21">
        <f t="shared" si="3"/>
        <v>632</v>
      </c>
      <c r="B114" s="10" t="s">
        <v>243</v>
      </c>
      <c r="C114" s="11" t="s">
        <v>244</v>
      </c>
      <c r="D114" s="12"/>
      <c r="E114" s="13">
        <v>2855542.3</v>
      </c>
      <c r="F114" s="13"/>
      <c r="G114" s="10">
        <v>632</v>
      </c>
      <c r="H114" s="10">
        <v>632</v>
      </c>
      <c r="I114" s="22">
        <f t="shared" si="4"/>
        <v>2855542.3</v>
      </c>
      <c r="J114" s="6">
        <f t="shared" si="5"/>
        <v>0</v>
      </c>
      <c r="K114" s="4"/>
      <c r="L114" s="4"/>
      <c r="O114" s="2">
        <v>850963</v>
      </c>
    </row>
    <row r="115" spans="1:15" hidden="1">
      <c r="A115" s="21">
        <f t="shared" si="3"/>
        <v>633</v>
      </c>
      <c r="B115" s="10" t="s">
        <v>308</v>
      </c>
      <c r="C115" s="11" t="s">
        <v>309</v>
      </c>
      <c r="D115" s="12"/>
      <c r="E115" s="13"/>
      <c r="F115" s="13"/>
      <c r="G115" s="10">
        <v>633</v>
      </c>
      <c r="H115" s="10">
        <v>633</v>
      </c>
      <c r="I115" s="22">
        <f t="shared" si="4"/>
        <v>0</v>
      </c>
      <c r="J115" s="6">
        <f t="shared" si="5"/>
        <v>0</v>
      </c>
      <c r="K115" s="4"/>
      <c r="L115" s="4"/>
    </row>
    <row r="116" spans="1:15" hidden="1">
      <c r="A116" s="21">
        <f t="shared" si="3"/>
        <v>674</v>
      </c>
      <c r="B116" s="10" t="s">
        <v>310</v>
      </c>
      <c r="C116" s="11" t="s">
        <v>311</v>
      </c>
      <c r="D116" s="12"/>
      <c r="E116" s="13"/>
      <c r="F116" s="13"/>
      <c r="G116" s="10">
        <v>674</v>
      </c>
      <c r="H116" s="10">
        <v>674</v>
      </c>
      <c r="I116" s="22">
        <f t="shared" si="4"/>
        <v>0</v>
      </c>
      <c r="J116" s="6">
        <f t="shared" si="5"/>
        <v>0</v>
      </c>
      <c r="K116" s="4"/>
      <c r="L116" s="4"/>
    </row>
    <row r="117" spans="1:15">
      <c r="A117" s="21">
        <f t="shared" si="3"/>
        <v>612</v>
      </c>
      <c r="B117" s="10" t="s">
        <v>245</v>
      </c>
      <c r="C117" s="11" t="s">
        <v>246</v>
      </c>
      <c r="D117" s="12"/>
      <c r="E117" s="13">
        <v>211390</v>
      </c>
      <c r="F117" s="13"/>
      <c r="G117" s="10">
        <v>612</v>
      </c>
      <c r="H117" s="10">
        <v>612</v>
      </c>
      <c r="I117" s="22">
        <f t="shared" si="4"/>
        <v>211390</v>
      </c>
      <c r="J117" s="6">
        <f t="shared" si="5"/>
        <v>0</v>
      </c>
      <c r="K117" s="4"/>
      <c r="L117" s="4"/>
      <c r="O117" s="2">
        <v>111779</v>
      </c>
    </row>
    <row r="118" spans="1:15" hidden="1">
      <c r="A118" s="21">
        <f t="shared" si="3"/>
        <v>674</v>
      </c>
      <c r="B118" s="10" t="s">
        <v>32</v>
      </c>
      <c r="C118" s="11" t="s">
        <v>247</v>
      </c>
      <c r="D118" s="12"/>
      <c r="E118" s="13">
        <v>126.01</v>
      </c>
      <c r="F118" s="13"/>
      <c r="G118" s="10">
        <v>674</v>
      </c>
      <c r="H118" s="10">
        <v>674</v>
      </c>
      <c r="I118" s="22">
        <f t="shared" si="4"/>
        <v>126.01</v>
      </c>
      <c r="J118" s="6">
        <f t="shared" si="5"/>
        <v>0</v>
      </c>
      <c r="K118" s="4"/>
      <c r="L118" s="4"/>
      <c r="O118" s="2">
        <v>126278</v>
      </c>
    </row>
    <row r="119" spans="1:15">
      <c r="A119" s="21">
        <f t="shared" si="3"/>
        <v>612</v>
      </c>
      <c r="B119" s="10" t="s">
        <v>312</v>
      </c>
      <c r="C119" s="11" t="s">
        <v>313</v>
      </c>
      <c r="D119" s="12"/>
      <c r="E119" s="13"/>
      <c r="F119" s="13"/>
      <c r="G119" s="10">
        <v>612</v>
      </c>
      <c r="H119" s="10">
        <v>612</v>
      </c>
      <c r="I119" s="22">
        <f t="shared" si="4"/>
        <v>0</v>
      </c>
      <c r="J119" s="6">
        <f t="shared" si="5"/>
        <v>0</v>
      </c>
      <c r="K119" s="4"/>
      <c r="L119" s="4"/>
    </row>
    <row r="120" spans="1:15" hidden="1">
      <c r="A120" s="21">
        <f t="shared" si="3"/>
        <v>672</v>
      </c>
      <c r="B120" s="10" t="s">
        <v>248</v>
      </c>
      <c r="C120" s="11" t="s">
        <v>249</v>
      </c>
      <c r="D120" s="12"/>
      <c r="E120" s="13"/>
      <c r="F120" s="13"/>
      <c r="G120" s="10">
        <v>672</v>
      </c>
      <c r="H120" s="10">
        <v>672</v>
      </c>
      <c r="I120" s="22">
        <f t="shared" si="4"/>
        <v>0</v>
      </c>
      <c r="J120" s="6">
        <f t="shared" si="5"/>
        <v>0</v>
      </c>
      <c r="K120" s="4"/>
      <c r="L120" s="4"/>
    </row>
    <row r="121" spans="1:15" hidden="1">
      <c r="A121" s="21">
        <f t="shared" si="3"/>
        <v>673</v>
      </c>
      <c r="B121" s="10" t="s">
        <v>250</v>
      </c>
      <c r="C121" s="11" t="s">
        <v>133</v>
      </c>
      <c r="D121" s="12"/>
      <c r="E121" s="13">
        <f>2344941.25</f>
        <v>2344941.25</v>
      </c>
      <c r="F121" s="13"/>
      <c r="G121" s="10">
        <v>673</v>
      </c>
      <c r="H121" s="10">
        <v>673</v>
      </c>
      <c r="I121" s="22">
        <f t="shared" si="4"/>
        <v>2344941.25</v>
      </c>
      <c r="J121" s="6">
        <f t="shared" si="5"/>
        <v>0</v>
      </c>
      <c r="K121" s="4"/>
      <c r="L121" s="4"/>
      <c r="O121" s="2">
        <f>SUBTOTAL(9,O114:O118)</f>
        <v>111779</v>
      </c>
    </row>
    <row r="122" spans="1:15" hidden="1">
      <c r="A122" s="21">
        <f t="shared" si="3"/>
        <v>650</v>
      </c>
      <c r="B122" s="10" t="s">
        <v>251</v>
      </c>
      <c r="C122" s="11" t="s">
        <v>314</v>
      </c>
      <c r="D122" s="12"/>
      <c r="E122" s="13">
        <v>1089019.67</v>
      </c>
      <c r="F122" s="13"/>
      <c r="G122" s="10">
        <v>650</v>
      </c>
      <c r="H122" s="10">
        <v>650</v>
      </c>
      <c r="I122" s="22">
        <f t="shared" si="4"/>
        <v>1089019.67</v>
      </c>
      <c r="J122" s="6">
        <f t="shared" si="5"/>
        <v>0</v>
      </c>
      <c r="K122" s="4"/>
      <c r="L122" s="4"/>
      <c r="M122" s="2">
        <f>850693+111779+126278</f>
        <v>1088750</v>
      </c>
      <c r="N122" s="2">
        <f>+M122-I122</f>
        <v>-269.66999999992549</v>
      </c>
    </row>
    <row r="123" spans="1:15" hidden="1">
      <c r="A123" s="21">
        <f t="shared" si="3"/>
        <v>680</v>
      </c>
      <c r="B123" s="10" t="s">
        <v>35</v>
      </c>
      <c r="C123" s="11" t="s">
        <v>315</v>
      </c>
      <c r="D123" s="12"/>
      <c r="E123" s="13"/>
      <c r="F123" s="13"/>
      <c r="G123" s="10">
        <v>680</v>
      </c>
      <c r="H123" s="10">
        <v>680</v>
      </c>
      <c r="I123" s="22">
        <f>+E123-F123</f>
        <v>0</v>
      </c>
      <c r="J123" s="6">
        <f t="shared" si="5"/>
        <v>0</v>
      </c>
      <c r="K123" s="4"/>
      <c r="L123" s="4"/>
      <c r="M123" s="2" t="e">
        <f>-M41</f>
        <v>#REF!</v>
      </c>
    </row>
    <row r="124" spans="1:15" hidden="1">
      <c r="A124" s="21">
        <f t="shared" si="3"/>
        <v>501</v>
      </c>
      <c r="B124" s="10">
        <v>701</v>
      </c>
      <c r="C124" s="11" t="s">
        <v>343</v>
      </c>
      <c r="D124" s="12"/>
      <c r="E124" s="13"/>
      <c r="F124" s="13"/>
      <c r="G124" s="10">
        <v>501</v>
      </c>
      <c r="H124" s="10">
        <v>501</v>
      </c>
      <c r="I124" s="22">
        <f t="shared" si="4"/>
        <v>0</v>
      </c>
      <c r="J124" s="6">
        <f t="shared" si="5"/>
        <v>0</v>
      </c>
      <c r="K124" s="4"/>
      <c r="L124" s="4"/>
    </row>
    <row r="125" spans="1:15" hidden="1">
      <c r="A125" s="21">
        <f t="shared" si="3"/>
        <v>501</v>
      </c>
      <c r="B125" s="10" t="s">
        <v>252</v>
      </c>
      <c r="C125" s="11" t="s">
        <v>253</v>
      </c>
      <c r="D125" s="12"/>
      <c r="E125" s="13"/>
      <c r="F125" s="13">
        <v>113479823.52</v>
      </c>
      <c r="G125" s="10">
        <v>501</v>
      </c>
      <c r="H125" s="10">
        <v>501</v>
      </c>
      <c r="I125" s="22">
        <f>+E125-F125+M125</f>
        <v>-111947445.11999999</v>
      </c>
      <c r="J125" s="6">
        <f t="shared" si="5"/>
        <v>0</v>
      </c>
      <c r="K125" s="4"/>
      <c r="L125" s="4"/>
      <c r="M125" s="2">
        <v>1532378.4</v>
      </c>
    </row>
    <row r="126" spans="1:15" hidden="1">
      <c r="A126" s="21">
        <f t="shared" si="3"/>
        <v>501</v>
      </c>
      <c r="B126" s="10" t="s">
        <v>33</v>
      </c>
      <c r="C126" s="11" t="s">
        <v>0</v>
      </c>
      <c r="D126" s="12"/>
      <c r="E126" s="13"/>
      <c r="F126" s="13"/>
      <c r="G126" s="10">
        <v>501</v>
      </c>
      <c r="H126" s="10">
        <v>501</v>
      </c>
      <c r="I126" s="22">
        <f t="shared" si="4"/>
        <v>0</v>
      </c>
      <c r="J126" s="6">
        <f t="shared" si="5"/>
        <v>0</v>
      </c>
      <c r="K126" s="4"/>
      <c r="L126" s="4"/>
    </row>
    <row r="127" spans="1:15" hidden="1">
      <c r="A127" s="21">
        <f t="shared" si="3"/>
        <v>511</v>
      </c>
      <c r="B127" s="10" t="s">
        <v>254</v>
      </c>
      <c r="C127" s="11" t="s">
        <v>255</v>
      </c>
      <c r="D127" s="12"/>
      <c r="E127" s="13"/>
      <c r="F127" s="13"/>
      <c r="G127" s="10">
        <v>511</v>
      </c>
      <c r="H127" s="10">
        <v>511</v>
      </c>
      <c r="I127" s="22">
        <f t="shared" si="4"/>
        <v>0</v>
      </c>
      <c r="J127" s="6">
        <f t="shared" si="5"/>
        <v>0</v>
      </c>
      <c r="K127" s="4"/>
      <c r="L127" s="4"/>
    </row>
    <row r="128" spans="1:15" hidden="1">
      <c r="A128" s="21">
        <f t="shared" si="3"/>
        <v>511</v>
      </c>
      <c r="B128" s="10" t="s">
        <v>34</v>
      </c>
      <c r="C128" s="11" t="s">
        <v>358</v>
      </c>
      <c r="D128" s="12"/>
      <c r="E128" s="13"/>
      <c r="F128" s="13"/>
      <c r="G128" s="10">
        <v>511</v>
      </c>
      <c r="H128" s="10">
        <v>511</v>
      </c>
      <c r="I128" s="22">
        <f t="shared" si="4"/>
        <v>0</v>
      </c>
      <c r="J128" s="6">
        <f t="shared" si="5"/>
        <v>0</v>
      </c>
      <c r="K128" s="4"/>
      <c r="L128" s="4"/>
    </row>
    <row r="129" spans="1:12" hidden="1">
      <c r="A129" s="21">
        <f t="shared" si="3"/>
        <v>521</v>
      </c>
      <c r="B129" s="10" t="s">
        <v>36</v>
      </c>
      <c r="C129" s="11" t="s">
        <v>344</v>
      </c>
      <c r="D129" s="12"/>
      <c r="E129" s="13"/>
      <c r="F129" s="13"/>
      <c r="G129" s="10">
        <v>521</v>
      </c>
      <c r="H129" s="10">
        <v>521</v>
      </c>
      <c r="I129" s="22">
        <f t="shared" si="4"/>
        <v>0</v>
      </c>
      <c r="J129" s="6">
        <f t="shared" si="5"/>
        <v>0</v>
      </c>
      <c r="K129" s="4"/>
      <c r="L129" s="4"/>
    </row>
    <row r="130" spans="1:12" hidden="1">
      <c r="A130" s="21">
        <f t="shared" si="3"/>
        <v>511</v>
      </c>
      <c r="B130" s="10" t="s">
        <v>316</v>
      </c>
      <c r="C130" s="11" t="s">
        <v>317</v>
      </c>
      <c r="D130" s="12"/>
      <c r="E130" s="13"/>
      <c r="F130" s="13"/>
      <c r="G130" s="10">
        <v>511</v>
      </c>
      <c r="H130" s="10">
        <v>511</v>
      </c>
      <c r="I130" s="22">
        <f t="shared" si="4"/>
        <v>0</v>
      </c>
      <c r="J130" s="6">
        <f t="shared" si="5"/>
        <v>0</v>
      </c>
      <c r="K130" s="4"/>
      <c r="L130" s="4"/>
    </row>
    <row r="131" spans="1:12" hidden="1">
      <c r="A131" s="21">
        <f t="shared" si="3"/>
        <v>511</v>
      </c>
      <c r="B131" s="10" t="s">
        <v>256</v>
      </c>
      <c r="C131" s="11" t="s">
        <v>257</v>
      </c>
      <c r="D131" s="12"/>
      <c r="E131" s="13"/>
      <c r="F131" s="13"/>
      <c r="G131" s="10">
        <v>511</v>
      </c>
      <c r="H131" s="10">
        <v>511</v>
      </c>
      <c r="I131" s="22">
        <f t="shared" si="4"/>
        <v>0</v>
      </c>
      <c r="J131" s="6">
        <f t="shared" si="5"/>
        <v>0</v>
      </c>
      <c r="K131" s="4"/>
      <c r="L131" s="4"/>
    </row>
    <row r="132" spans="1:12" hidden="1">
      <c r="A132" s="21">
        <f t="shared" si="3"/>
        <v>511</v>
      </c>
      <c r="B132" s="10" t="s">
        <v>37</v>
      </c>
      <c r="C132" s="11" t="s">
        <v>258</v>
      </c>
      <c r="D132" s="12"/>
      <c r="E132" s="13"/>
      <c r="F132" s="13"/>
      <c r="G132" s="10">
        <v>511</v>
      </c>
      <c r="H132" s="10">
        <v>511</v>
      </c>
      <c r="I132" s="22">
        <f t="shared" si="4"/>
        <v>0</v>
      </c>
      <c r="J132" s="6">
        <f t="shared" si="5"/>
        <v>0</v>
      </c>
      <c r="K132" s="4"/>
      <c r="L132" s="4"/>
    </row>
    <row r="133" spans="1:12" hidden="1">
      <c r="A133" s="21">
        <f t="shared" si="3"/>
        <v>673</v>
      </c>
      <c r="B133" s="10" t="s">
        <v>259</v>
      </c>
      <c r="C133" s="11" t="s">
        <v>260</v>
      </c>
      <c r="D133" s="12"/>
      <c r="E133" s="13"/>
      <c r="F133" s="13">
        <v>4427268.92</v>
      </c>
      <c r="G133" s="10">
        <v>673</v>
      </c>
      <c r="H133" s="10">
        <v>673</v>
      </c>
      <c r="I133" s="22">
        <f t="shared" si="4"/>
        <v>-4427268.92</v>
      </c>
      <c r="J133" s="6">
        <f t="shared" si="5"/>
        <v>0</v>
      </c>
      <c r="K133" s="4"/>
      <c r="L133" s="4"/>
    </row>
    <row r="134" spans="1:12" hidden="1">
      <c r="A134" s="23"/>
      <c r="B134" s="24"/>
      <c r="C134" s="12"/>
      <c r="D134" s="12"/>
      <c r="E134" s="13"/>
      <c r="F134" s="13"/>
      <c r="G134" s="10"/>
      <c r="H134" s="10"/>
      <c r="I134" s="22">
        <f>+E134-F134</f>
        <v>0</v>
      </c>
      <c r="J134" s="6">
        <f>IF(I134&gt;0,K134,L134)</f>
        <v>0</v>
      </c>
      <c r="K134" s="4"/>
      <c r="L134" s="4"/>
    </row>
    <row r="135" spans="1:12" hidden="1">
      <c r="A135" s="23"/>
      <c r="B135" s="24"/>
      <c r="C135" s="12"/>
      <c r="D135" s="12"/>
      <c r="E135" s="13"/>
      <c r="F135" s="13"/>
      <c r="G135" s="10"/>
      <c r="H135" s="10"/>
      <c r="I135" s="22">
        <f>+E135-F135</f>
        <v>0</v>
      </c>
      <c r="J135" s="6">
        <f>IF(I135&gt;0,K135,L135)</f>
        <v>0</v>
      </c>
      <c r="K135" s="4"/>
      <c r="L135" s="4"/>
    </row>
    <row r="136" spans="1:12" hidden="1">
      <c r="A136" s="25"/>
      <c r="B136" s="24"/>
      <c r="C136" s="12"/>
      <c r="D136" s="12"/>
      <c r="E136" s="13"/>
      <c r="F136" s="13"/>
      <c r="G136" s="10"/>
      <c r="H136" s="10"/>
      <c r="I136" s="22">
        <f>+E136-F136</f>
        <v>0</v>
      </c>
      <c r="J136" s="6">
        <f>IF(I136&gt;0,K136,L136)</f>
        <v>0</v>
      </c>
      <c r="K136" s="4"/>
      <c r="L136" s="4"/>
    </row>
    <row r="137" spans="1:12" hidden="1">
      <c r="A137" s="25"/>
      <c r="B137" s="24"/>
      <c r="C137" s="12"/>
      <c r="D137" s="12"/>
      <c r="E137" s="13"/>
      <c r="F137" s="13">
        <f>+E135-F135</f>
        <v>0</v>
      </c>
      <c r="G137" s="10"/>
      <c r="H137" s="10"/>
      <c r="I137" s="22">
        <f>+E137-F137</f>
        <v>0</v>
      </c>
      <c r="J137" s="6">
        <f>IF(I137&gt;0,K137,L137)</f>
        <v>0</v>
      </c>
      <c r="K137" s="4"/>
      <c r="L137" s="4"/>
    </row>
    <row r="138" spans="1:12">
      <c r="A138" s="26"/>
      <c r="B138" s="27"/>
      <c r="C138" s="28"/>
      <c r="D138" s="28"/>
      <c r="E138" s="117">
        <f>SUBTOTAL(9,E5:E133)</f>
        <v>1103119.3699999999</v>
      </c>
      <c r="F138" s="117">
        <f>SUBTOTAL(9,F5:F133)</f>
        <v>0</v>
      </c>
      <c r="G138" s="29"/>
      <c r="H138" s="29"/>
      <c r="I138" s="30">
        <f>SUBTOTAL(9,I5:I137)</f>
        <v>1103119.3699999999</v>
      </c>
      <c r="J138" s="6">
        <f>IF(I138&gt;0,K138,L138)</f>
        <v>0</v>
      </c>
      <c r="K138" s="4"/>
      <c r="L138" s="4"/>
    </row>
    <row r="139" spans="1:12">
      <c r="K139" s="4"/>
      <c r="L139" s="4"/>
    </row>
    <row r="140" spans="1:12">
      <c r="E140" s="84"/>
      <c r="K140" s="4"/>
      <c r="L140" s="4"/>
    </row>
    <row r="141" spans="1:12">
      <c r="K141" s="4"/>
      <c r="L141" s="4"/>
    </row>
    <row r="142" spans="1:12">
      <c r="K142" s="4"/>
      <c r="L142" s="4"/>
    </row>
    <row r="144" spans="1:12">
      <c r="E144" s="32" t="s">
        <v>483</v>
      </c>
    </row>
    <row r="145" spans="5:6">
      <c r="E145" s="32" t="s">
        <v>380</v>
      </c>
      <c r="F145" s="32" t="s">
        <v>379</v>
      </c>
    </row>
    <row r="146" spans="5:6">
      <c r="E146" s="84">
        <f>+SUM(E79:E136)</f>
        <v>106883135.34999999</v>
      </c>
      <c r="F146" s="84">
        <f>+F125+F133-M125</f>
        <v>116374714.03999999</v>
      </c>
    </row>
    <row r="147" spans="5:6">
      <c r="E147" s="84"/>
      <c r="F147" s="85">
        <f>+F146-E146</f>
        <v>9491578.6899999976</v>
      </c>
    </row>
  </sheetData>
  <autoFilter ref="A4:M137">
    <filterColumn colId="0">
      <filters>
        <filter val="612"/>
      </filters>
    </filterColumn>
  </autoFilter>
  <phoneticPr fontId="92" type="noConversion"/>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H1"/>
  <sheetViews>
    <sheetView workbookViewId="0">
      <selection activeCell="J48" sqref="J48"/>
    </sheetView>
  </sheetViews>
  <sheetFormatPr defaultRowHeight="11.25"/>
  <cols>
    <col min="8" max="8" width="14.85546875" style="157" bestFit="1" customWidth="1"/>
  </cols>
  <sheetData/>
  <phoneticPr fontId="9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7">
    <tabColor rgb="FF92D050"/>
  </sheetPr>
  <dimension ref="A1:F272"/>
  <sheetViews>
    <sheetView showGridLines="0" defaultGridColor="0" view="pageBreakPreview" topLeftCell="E1" colorId="18" zoomScaleNormal="100" zoomScaleSheetLayoutView="100" workbookViewId="0">
      <pane ySplit="1" topLeftCell="A2" activePane="bottomLeft" state="frozen"/>
      <selection pane="bottomLeft" activeCell="G1" sqref="G1:M1048576"/>
    </sheetView>
  </sheetViews>
  <sheetFormatPr defaultRowHeight="14.25" customHeight="1"/>
  <cols>
    <col min="1" max="1" width="8.7109375" style="320" customWidth="1"/>
    <col min="2" max="2" width="8.7109375" style="323" customWidth="1"/>
    <col min="3" max="3" width="60.7109375" style="321" customWidth="1"/>
    <col min="4" max="4" width="20.7109375" style="321" customWidth="1"/>
    <col min="5" max="5" width="4.7109375" style="323" customWidth="1"/>
    <col min="6" max="6" width="20.7109375" style="328" customWidth="1"/>
    <col min="7" max="183" width="9.140625" style="321"/>
    <col min="184" max="184" width="2.140625" style="321" customWidth="1"/>
    <col min="185" max="185" width="6.5703125" style="321" customWidth="1"/>
    <col min="186" max="186" width="43.5703125" style="321" customWidth="1"/>
    <col min="187" max="187" width="0" style="321" hidden="1" customWidth="1"/>
    <col min="188" max="188" width="13.42578125" style="321" customWidth="1"/>
    <col min="189" max="189" width="18.140625" style="321" customWidth="1"/>
    <col min="190" max="190" width="19.140625" style="321" customWidth="1"/>
    <col min="191" max="191" width="6.42578125" style="321" bestFit="1" customWidth="1"/>
    <col min="192" max="192" width="40.5703125" style="321" customWidth="1"/>
    <col min="193" max="193" width="0" style="321" hidden="1" customWidth="1"/>
    <col min="194" max="194" width="9.140625" style="321"/>
    <col min="195" max="195" width="18.140625" style="321" customWidth="1"/>
    <col min="196" max="196" width="17.28515625" style="321" customWidth="1"/>
    <col min="197" max="197" width="0" style="321" hidden="1" customWidth="1"/>
    <col min="198" max="198" width="2.28515625" style="321" customWidth="1"/>
    <col min="199" max="199" width="11.42578125" style="321" bestFit="1" customWidth="1"/>
    <col min="200" max="200" width="12.5703125" style="321" bestFit="1" customWidth="1"/>
    <col min="201" max="201" width="13.7109375" style="321" bestFit="1" customWidth="1"/>
    <col min="202" max="202" width="14.140625" style="321" bestFit="1" customWidth="1"/>
    <col min="203" max="16384" width="9.140625" style="321"/>
  </cols>
  <sheetData>
    <row r="1" spans="1:6" ht="14.25" customHeight="1">
      <c r="A1" s="321"/>
      <c r="B1" s="320"/>
      <c r="E1" s="320"/>
    </row>
    <row r="2" spans="1:6" ht="14.25" customHeight="1">
      <c r="A2" s="350" t="s">
        <v>899</v>
      </c>
      <c r="B2" s="353"/>
      <c r="C2" s="354"/>
      <c r="D2" s="355"/>
      <c r="E2" s="353"/>
      <c r="F2" s="356"/>
    </row>
    <row r="3" spans="1:6" ht="14.25" customHeight="1">
      <c r="A3" s="350" t="s">
        <v>918</v>
      </c>
      <c r="B3" s="353"/>
      <c r="C3" s="354"/>
      <c r="D3" s="357"/>
      <c r="E3" s="353"/>
      <c r="F3" s="356"/>
    </row>
    <row r="4" spans="1:6" ht="14.25" customHeight="1">
      <c r="A4" s="358"/>
      <c r="B4" s="353"/>
      <c r="C4" s="354"/>
      <c r="D4" s="354"/>
      <c r="E4" s="353"/>
      <c r="F4" s="359"/>
    </row>
    <row r="5" spans="1:6" s="322" customFormat="1" ht="14.25" customHeight="1">
      <c r="A5" s="351" t="s">
        <v>878</v>
      </c>
      <c r="B5" s="353"/>
      <c r="C5" s="357"/>
      <c r="D5" s="354"/>
      <c r="E5" s="353"/>
      <c r="F5" s="359"/>
    </row>
    <row r="6" spans="1:6" s="322" customFormat="1" ht="14.25" customHeight="1">
      <c r="A6" s="357"/>
      <c r="B6" s="357"/>
      <c r="C6" s="357"/>
      <c r="D6" s="357"/>
      <c r="E6" s="357"/>
      <c r="F6" s="360"/>
    </row>
    <row r="7" spans="1:6" ht="14.25" customHeight="1">
      <c r="A7" s="361"/>
      <c r="B7" s="362"/>
      <c r="C7" s="361"/>
      <c r="D7" s="363"/>
      <c r="E7" s="362"/>
      <c r="F7" s="364"/>
    </row>
    <row r="8" spans="1:6" ht="14.25" customHeight="1">
      <c r="A8" s="365" t="s">
        <v>165</v>
      </c>
      <c r="B8" s="366" t="s">
        <v>880</v>
      </c>
      <c r="C8" s="365" t="s">
        <v>164</v>
      </c>
      <c r="D8" s="367" t="s">
        <v>877</v>
      </c>
      <c r="E8" s="366"/>
      <c r="F8" s="368" t="s">
        <v>606</v>
      </c>
    </row>
    <row r="9" spans="1:6" ht="14.25" customHeight="1">
      <c r="A9" s="369"/>
      <c r="B9" s="369"/>
      <c r="C9" s="369"/>
      <c r="D9" s="369"/>
      <c r="E9" s="369"/>
      <c r="F9" s="370"/>
    </row>
    <row r="10" spans="1:6" ht="14.25" customHeight="1">
      <c r="A10" s="371" t="s">
        <v>39</v>
      </c>
      <c r="B10" s="372"/>
      <c r="C10" s="373" t="s">
        <v>40</v>
      </c>
      <c r="D10" s="374"/>
      <c r="E10" s="372"/>
      <c r="F10" s="375"/>
    </row>
    <row r="11" spans="1:6" ht="14.25" customHeight="1">
      <c r="A11" s="376">
        <v>1</v>
      </c>
      <c r="B11" s="377">
        <v>4</v>
      </c>
      <c r="C11" s="378" t="s">
        <v>41</v>
      </c>
      <c r="D11" s="379">
        <v>164692.69999999998</v>
      </c>
      <c r="E11" s="377"/>
      <c r="F11" s="380">
        <v>3604819</v>
      </c>
    </row>
    <row r="12" spans="1:6" ht="14.25" customHeight="1">
      <c r="A12" s="381"/>
      <c r="B12" s="353"/>
      <c r="C12" s="354"/>
      <c r="D12" s="354"/>
      <c r="E12" s="353"/>
      <c r="F12" s="382"/>
    </row>
    <row r="13" spans="1:6" ht="14.25" customHeight="1">
      <c r="A13" s="376">
        <v>2</v>
      </c>
      <c r="B13" s="377"/>
      <c r="C13" s="378" t="s">
        <v>42</v>
      </c>
      <c r="D13" s="379">
        <v>0</v>
      </c>
      <c r="E13" s="377"/>
      <c r="F13" s="380">
        <v>0</v>
      </c>
    </row>
    <row r="14" spans="1:6" ht="14.25" customHeight="1">
      <c r="A14" s="383" t="s">
        <v>43</v>
      </c>
      <c r="B14" s="384"/>
      <c r="C14" s="385" t="s">
        <v>152</v>
      </c>
      <c r="D14" s="386">
        <v>0</v>
      </c>
      <c r="E14" s="384"/>
      <c r="F14" s="387">
        <v>0</v>
      </c>
    </row>
    <row r="15" spans="1:6" ht="14.25" customHeight="1">
      <c r="A15" s="383" t="s">
        <v>44</v>
      </c>
      <c r="B15" s="384"/>
      <c r="C15" s="385" t="s">
        <v>881</v>
      </c>
      <c r="D15" s="386">
        <v>0</v>
      </c>
      <c r="E15" s="384"/>
      <c r="F15" s="387">
        <v>0</v>
      </c>
    </row>
    <row r="16" spans="1:6" ht="14.25" customHeight="1">
      <c r="A16" s="388"/>
      <c r="B16" s="377"/>
      <c r="C16" s="389"/>
      <c r="D16" s="379"/>
      <c r="E16" s="377"/>
      <c r="F16" s="380"/>
    </row>
    <row r="17" spans="1:6" ht="14.25" customHeight="1">
      <c r="A17" s="376">
        <v>3</v>
      </c>
      <c r="B17" s="377">
        <v>5</v>
      </c>
      <c r="C17" s="378" t="s">
        <v>150</v>
      </c>
      <c r="D17" s="379">
        <v>8257790.6799999997</v>
      </c>
      <c r="E17" s="377"/>
      <c r="F17" s="380">
        <v>7213849</v>
      </c>
    </row>
    <row r="18" spans="1:6" ht="14.25" customHeight="1">
      <c r="A18" s="383" t="s">
        <v>43</v>
      </c>
      <c r="B18" s="384"/>
      <c r="C18" s="385" t="s">
        <v>882</v>
      </c>
      <c r="D18" s="386">
        <v>0</v>
      </c>
      <c r="E18" s="384"/>
      <c r="F18" s="387"/>
    </row>
    <row r="19" spans="1:6" ht="14.25" customHeight="1">
      <c r="A19" s="383" t="s">
        <v>44</v>
      </c>
      <c r="B19" s="353"/>
      <c r="C19" s="385" t="s">
        <v>883</v>
      </c>
      <c r="D19" s="386">
        <v>8257790.6799999997</v>
      </c>
      <c r="E19" s="384"/>
      <c r="F19" s="387">
        <v>7213849</v>
      </c>
    </row>
    <row r="20" spans="1:6" ht="14.25" customHeight="1">
      <c r="A20" s="383" t="s">
        <v>46</v>
      </c>
      <c r="B20" s="384"/>
      <c r="C20" s="385" t="s">
        <v>884</v>
      </c>
      <c r="D20" s="386">
        <v>0</v>
      </c>
      <c r="E20" s="384"/>
      <c r="F20" s="387">
        <v>0</v>
      </c>
    </row>
    <row r="21" spans="1:6" ht="14.25" customHeight="1">
      <c r="A21" s="383" t="s">
        <v>47</v>
      </c>
      <c r="B21" s="384"/>
      <c r="C21" s="385" t="s">
        <v>885</v>
      </c>
      <c r="D21" s="386">
        <v>0</v>
      </c>
      <c r="E21" s="384"/>
      <c r="F21" s="387">
        <v>0</v>
      </c>
    </row>
    <row r="22" spans="1:6" ht="14.25" customHeight="1">
      <c r="A22" s="388"/>
      <c r="B22" s="353"/>
      <c r="C22" s="390"/>
      <c r="D22" s="391"/>
      <c r="E22" s="353"/>
      <c r="F22" s="392"/>
    </row>
    <row r="23" spans="1:6" ht="14.25" customHeight="1">
      <c r="A23" s="376">
        <v>4</v>
      </c>
      <c r="B23" s="377"/>
      <c r="C23" s="378" t="s">
        <v>48</v>
      </c>
      <c r="D23" s="379">
        <v>0</v>
      </c>
      <c r="E23" s="377"/>
      <c r="F23" s="380">
        <v>0</v>
      </c>
    </row>
    <row r="24" spans="1:6" ht="14.25" customHeight="1">
      <c r="A24" s="383" t="s">
        <v>43</v>
      </c>
      <c r="B24" s="393"/>
      <c r="C24" s="385" t="s">
        <v>886</v>
      </c>
      <c r="D24" s="386">
        <v>0</v>
      </c>
      <c r="E24" s="393"/>
      <c r="F24" s="387">
        <v>0</v>
      </c>
    </row>
    <row r="25" spans="1:6" ht="14.25" customHeight="1">
      <c r="A25" s="383" t="s">
        <v>44</v>
      </c>
      <c r="B25" s="393"/>
      <c r="C25" s="385" t="s">
        <v>887</v>
      </c>
      <c r="D25" s="386">
        <v>0</v>
      </c>
      <c r="E25" s="393"/>
      <c r="F25" s="387">
        <v>0</v>
      </c>
    </row>
    <row r="26" spans="1:6" ht="14.25" customHeight="1">
      <c r="A26" s="383" t="s">
        <v>46</v>
      </c>
      <c r="B26" s="384"/>
      <c r="C26" s="385" t="s">
        <v>365</v>
      </c>
      <c r="D26" s="386">
        <v>0</v>
      </c>
      <c r="E26" s="384"/>
      <c r="F26" s="387">
        <v>0</v>
      </c>
    </row>
    <row r="27" spans="1:6" ht="14.25" customHeight="1">
      <c r="A27" s="383" t="s">
        <v>47</v>
      </c>
      <c r="B27" s="384"/>
      <c r="C27" s="385" t="s">
        <v>888</v>
      </c>
      <c r="D27" s="386">
        <v>0</v>
      </c>
      <c r="E27" s="384"/>
      <c r="F27" s="387">
        <v>0</v>
      </c>
    </row>
    <row r="28" spans="1:6" ht="14.25" customHeight="1">
      <c r="A28" s="383" t="s">
        <v>49</v>
      </c>
      <c r="B28" s="384"/>
      <c r="C28" s="385" t="s">
        <v>889</v>
      </c>
      <c r="D28" s="386">
        <v>0</v>
      </c>
      <c r="E28" s="384"/>
      <c r="F28" s="387">
        <v>0</v>
      </c>
    </row>
    <row r="29" spans="1:6" ht="14.25" customHeight="1">
      <c r="A29" s="388"/>
      <c r="B29" s="353"/>
      <c r="C29" s="390"/>
      <c r="D29" s="391"/>
      <c r="E29" s="353"/>
      <c r="F29" s="392"/>
    </row>
    <row r="30" spans="1:6" ht="14.25" customHeight="1">
      <c r="A30" s="376">
        <v>5</v>
      </c>
      <c r="B30" s="377"/>
      <c r="C30" s="378" t="s">
        <v>50</v>
      </c>
      <c r="D30" s="379">
        <v>0</v>
      </c>
      <c r="E30" s="377"/>
      <c r="F30" s="380">
        <v>0</v>
      </c>
    </row>
    <row r="31" spans="1:6" ht="14.25" customHeight="1">
      <c r="A31" s="381"/>
      <c r="B31" s="353"/>
      <c r="C31" s="354"/>
      <c r="D31" s="354"/>
      <c r="E31" s="353"/>
      <c r="F31" s="382"/>
    </row>
    <row r="32" spans="1:6" ht="14.25" customHeight="1">
      <c r="A32" s="376">
        <v>6</v>
      </c>
      <c r="B32" s="377"/>
      <c r="C32" s="378" t="s">
        <v>51</v>
      </c>
      <c r="D32" s="379">
        <v>0</v>
      </c>
      <c r="E32" s="377"/>
      <c r="F32" s="380">
        <v>0</v>
      </c>
    </row>
    <row r="33" spans="1:6" ht="14.25" customHeight="1">
      <c r="A33" s="381"/>
      <c r="B33" s="353"/>
      <c r="C33" s="354"/>
      <c r="D33" s="354"/>
      <c r="E33" s="353"/>
      <c r="F33" s="382"/>
    </row>
    <row r="34" spans="1:6" ht="14.25" customHeight="1">
      <c r="A34" s="376">
        <v>7</v>
      </c>
      <c r="B34" s="377">
        <v>6</v>
      </c>
      <c r="C34" s="378" t="s">
        <v>52</v>
      </c>
      <c r="D34" s="379">
        <v>15813954.99</v>
      </c>
      <c r="E34" s="377"/>
      <c r="F34" s="380">
        <v>7020243</v>
      </c>
    </row>
    <row r="35" spans="1:6" ht="14.25" customHeight="1">
      <c r="A35" s="381"/>
      <c r="B35" s="353"/>
      <c r="C35" s="354"/>
      <c r="D35" s="354"/>
      <c r="E35" s="353"/>
      <c r="F35" s="382"/>
    </row>
    <row r="36" spans="1:6" ht="14.25" customHeight="1">
      <c r="A36" s="388"/>
      <c r="B36" s="353"/>
      <c r="C36" s="394" t="s">
        <v>53</v>
      </c>
      <c r="D36" s="395">
        <v>24236438.069999997</v>
      </c>
      <c r="E36" s="396"/>
      <c r="F36" s="397">
        <v>17838911</v>
      </c>
    </row>
    <row r="37" spans="1:6" ht="14.25" customHeight="1">
      <c r="A37" s="388"/>
      <c r="B37" s="353"/>
      <c r="C37" s="398"/>
      <c r="D37" s="391"/>
      <c r="E37" s="353"/>
      <c r="F37" s="392"/>
    </row>
    <row r="38" spans="1:6" ht="14.25" customHeight="1">
      <c r="A38" s="376" t="s">
        <v>54</v>
      </c>
      <c r="B38" s="399"/>
      <c r="C38" s="378" t="s">
        <v>55</v>
      </c>
      <c r="D38" s="391"/>
      <c r="E38" s="400"/>
      <c r="F38" s="392"/>
    </row>
    <row r="39" spans="1:6" ht="14.25" customHeight="1">
      <c r="A39" s="376">
        <v>1</v>
      </c>
      <c r="B39" s="377"/>
      <c r="C39" s="378" t="s">
        <v>56</v>
      </c>
      <c r="D39" s="379">
        <v>0</v>
      </c>
      <c r="E39" s="377"/>
      <c r="F39" s="380">
        <v>0</v>
      </c>
    </row>
    <row r="40" spans="1:6" ht="14.25" customHeight="1">
      <c r="A40" s="383" t="s">
        <v>43</v>
      </c>
      <c r="B40" s="401"/>
      <c r="C40" s="385" t="s">
        <v>57</v>
      </c>
      <c r="D40" s="386">
        <v>0</v>
      </c>
      <c r="E40" s="401"/>
      <c r="F40" s="387">
        <v>0</v>
      </c>
    </row>
    <row r="41" spans="1:6" ht="14.25" customHeight="1">
      <c r="A41" s="383" t="s">
        <v>44</v>
      </c>
      <c r="B41" s="401"/>
      <c r="C41" s="385" t="s">
        <v>58</v>
      </c>
      <c r="D41" s="386">
        <v>0</v>
      </c>
      <c r="E41" s="401"/>
      <c r="F41" s="387">
        <v>0</v>
      </c>
    </row>
    <row r="42" spans="1:6" ht="14.25" customHeight="1">
      <c r="A42" s="383" t="s">
        <v>46</v>
      </c>
      <c r="B42" s="401"/>
      <c r="C42" s="385" t="s">
        <v>59</v>
      </c>
      <c r="D42" s="386">
        <v>0</v>
      </c>
      <c r="E42" s="401"/>
      <c r="F42" s="387">
        <v>0</v>
      </c>
    </row>
    <row r="43" spans="1:6" ht="14.25" customHeight="1">
      <c r="A43" s="383" t="s">
        <v>47</v>
      </c>
      <c r="B43" s="401"/>
      <c r="C43" s="385" t="s">
        <v>151</v>
      </c>
      <c r="D43" s="386">
        <v>0</v>
      </c>
      <c r="E43" s="401"/>
      <c r="F43" s="387">
        <v>0</v>
      </c>
    </row>
    <row r="44" spans="1:6" ht="14.25" customHeight="1">
      <c r="A44" s="383" t="s">
        <v>49</v>
      </c>
      <c r="B44" s="401"/>
      <c r="C44" s="385" t="s">
        <v>612</v>
      </c>
      <c r="D44" s="386">
        <v>0</v>
      </c>
      <c r="E44" s="401"/>
      <c r="F44" s="387">
        <v>0</v>
      </c>
    </row>
    <row r="45" spans="1:6" ht="14.25" customHeight="1">
      <c r="A45" s="388"/>
      <c r="B45" s="353"/>
      <c r="C45" s="390"/>
      <c r="D45" s="391"/>
      <c r="E45" s="353"/>
      <c r="F45" s="392"/>
    </row>
    <row r="46" spans="1:6" ht="14.25" customHeight="1">
      <c r="A46" s="376">
        <v>2</v>
      </c>
      <c r="B46" s="377">
        <v>7</v>
      </c>
      <c r="C46" s="378" t="s">
        <v>60</v>
      </c>
      <c r="D46" s="379">
        <v>31019250.300000001</v>
      </c>
      <c r="E46" s="377"/>
      <c r="F46" s="380">
        <v>31019250</v>
      </c>
    </row>
    <row r="47" spans="1:6" ht="14.25" customHeight="1">
      <c r="A47" s="383" t="s">
        <v>43</v>
      </c>
      <c r="B47" s="401"/>
      <c r="C47" s="385" t="s">
        <v>4</v>
      </c>
      <c r="D47" s="386">
        <v>0</v>
      </c>
      <c r="E47" s="401"/>
      <c r="F47" s="387">
        <v>0</v>
      </c>
    </row>
    <row r="48" spans="1:6" ht="14.25" customHeight="1">
      <c r="A48" s="383" t="s">
        <v>44</v>
      </c>
      <c r="B48" s="401"/>
      <c r="C48" s="385" t="s">
        <v>61</v>
      </c>
      <c r="D48" s="386">
        <v>0</v>
      </c>
      <c r="E48" s="401"/>
      <c r="F48" s="387">
        <v>0</v>
      </c>
    </row>
    <row r="49" spans="1:6" ht="14.25" customHeight="1">
      <c r="A49" s="383" t="s">
        <v>46</v>
      </c>
      <c r="B49" s="401"/>
      <c r="C49" s="385" t="s">
        <v>62</v>
      </c>
      <c r="D49" s="386">
        <v>0</v>
      </c>
      <c r="E49" s="401"/>
      <c r="F49" s="387">
        <v>0</v>
      </c>
    </row>
    <row r="50" spans="1:6" ht="14.25" customHeight="1">
      <c r="A50" s="383" t="s">
        <v>47</v>
      </c>
      <c r="B50" s="353"/>
      <c r="C50" s="385" t="s">
        <v>891</v>
      </c>
      <c r="D50" s="386">
        <v>0</v>
      </c>
      <c r="E50" s="353"/>
      <c r="F50" s="382">
        <v>0</v>
      </c>
    </row>
    <row r="51" spans="1:6" ht="14.25" customHeight="1">
      <c r="A51" s="383" t="s">
        <v>49</v>
      </c>
      <c r="B51" s="401"/>
      <c r="C51" s="385" t="s">
        <v>63</v>
      </c>
      <c r="D51" s="386">
        <v>31019250.300000001</v>
      </c>
      <c r="E51" s="401"/>
      <c r="F51" s="387">
        <v>31019250</v>
      </c>
    </row>
    <row r="52" spans="1:6" ht="14.25" customHeight="1">
      <c r="A52" s="388"/>
      <c r="B52" s="402"/>
      <c r="C52" s="390"/>
      <c r="D52" s="391"/>
      <c r="E52" s="402"/>
      <c r="F52" s="392"/>
    </row>
    <row r="53" spans="1:6" ht="14.25" customHeight="1">
      <c r="A53" s="376">
        <v>3</v>
      </c>
      <c r="B53" s="377"/>
      <c r="C53" s="378" t="s">
        <v>64</v>
      </c>
      <c r="D53" s="379">
        <v>0</v>
      </c>
      <c r="E53" s="377"/>
      <c r="F53" s="380">
        <v>0</v>
      </c>
    </row>
    <row r="54" spans="1:6" ht="14.25" customHeight="1">
      <c r="A54" s="381"/>
      <c r="B54" s="353"/>
      <c r="C54" s="354"/>
      <c r="D54" s="354"/>
      <c r="E54" s="353"/>
      <c r="F54" s="382"/>
    </row>
    <row r="55" spans="1:6" s="322" customFormat="1" ht="14.25" customHeight="1">
      <c r="A55" s="376">
        <v>4</v>
      </c>
      <c r="B55" s="377"/>
      <c r="C55" s="378" t="s">
        <v>65</v>
      </c>
      <c r="D55" s="379">
        <v>0</v>
      </c>
      <c r="E55" s="377"/>
      <c r="F55" s="380">
        <v>0</v>
      </c>
    </row>
    <row r="56" spans="1:6" ht="14.25" customHeight="1">
      <c r="A56" s="383" t="s">
        <v>43</v>
      </c>
      <c r="B56" s="401"/>
      <c r="C56" s="385" t="s">
        <v>66</v>
      </c>
      <c r="D56" s="386">
        <v>0</v>
      </c>
      <c r="E56" s="401"/>
      <c r="F56" s="387">
        <v>0</v>
      </c>
    </row>
    <row r="57" spans="1:6" ht="14.25" customHeight="1">
      <c r="A57" s="383" t="s">
        <v>44</v>
      </c>
      <c r="B57" s="401"/>
      <c r="C57" s="385" t="s">
        <v>67</v>
      </c>
      <c r="D57" s="386">
        <v>0</v>
      </c>
      <c r="E57" s="401"/>
      <c r="F57" s="387">
        <v>0</v>
      </c>
    </row>
    <row r="58" spans="1:6" ht="14.25" customHeight="1">
      <c r="A58" s="383" t="s">
        <v>46</v>
      </c>
      <c r="B58" s="401"/>
      <c r="C58" s="385" t="s">
        <v>68</v>
      </c>
      <c r="D58" s="386">
        <v>0</v>
      </c>
      <c r="E58" s="401"/>
      <c r="F58" s="387">
        <v>0</v>
      </c>
    </row>
    <row r="59" spans="1:6" ht="14.25" customHeight="1">
      <c r="A59" s="388"/>
      <c r="B59" s="353"/>
      <c r="C59" s="390"/>
      <c r="D59" s="391"/>
      <c r="E59" s="353"/>
      <c r="F59" s="392"/>
    </row>
    <row r="60" spans="1:6" ht="14.25" customHeight="1">
      <c r="A60" s="376">
        <v>5</v>
      </c>
      <c r="B60" s="377"/>
      <c r="C60" s="378" t="s">
        <v>69</v>
      </c>
      <c r="D60" s="379">
        <v>0</v>
      </c>
      <c r="E60" s="377"/>
      <c r="F60" s="380">
        <v>0</v>
      </c>
    </row>
    <row r="61" spans="1:6" ht="14.25" customHeight="1">
      <c r="A61" s="381"/>
      <c r="B61" s="353"/>
      <c r="C61" s="354"/>
      <c r="D61" s="354"/>
      <c r="E61" s="353"/>
      <c r="F61" s="382"/>
    </row>
    <row r="62" spans="1:6" ht="14.25" customHeight="1">
      <c r="A62" s="376">
        <v>6</v>
      </c>
      <c r="B62" s="403"/>
      <c r="C62" s="378" t="s">
        <v>70</v>
      </c>
      <c r="D62" s="379">
        <v>0</v>
      </c>
      <c r="E62" s="403"/>
      <c r="F62" s="380">
        <v>0</v>
      </c>
    </row>
    <row r="63" spans="1:6" ht="14.25" customHeight="1">
      <c r="A63" s="381"/>
      <c r="B63" s="353"/>
      <c r="C63" s="354"/>
      <c r="D63" s="354"/>
      <c r="E63" s="353"/>
      <c r="F63" s="382"/>
    </row>
    <row r="64" spans="1:6" ht="14.25" customHeight="1">
      <c r="A64" s="388"/>
      <c r="B64" s="402"/>
      <c r="C64" s="394" t="s">
        <v>71</v>
      </c>
      <c r="D64" s="395">
        <v>31019250.300000001</v>
      </c>
      <c r="E64" s="396"/>
      <c r="F64" s="397">
        <v>31019250</v>
      </c>
    </row>
    <row r="65" spans="1:6" ht="14.25" customHeight="1">
      <c r="A65" s="388"/>
      <c r="B65" s="353"/>
      <c r="C65" s="398"/>
      <c r="D65" s="391"/>
      <c r="E65" s="353"/>
      <c r="F65" s="392"/>
    </row>
    <row r="66" spans="1:6" ht="14.25" customHeight="1">
      <c r="A66" s="404"/>
      <c r="B66" s="405"/>
      <c r="C66" s="406" t="s">
        <v>72</v>
      </c>
      <c r="D66" s="407">
        <v>55255688.369999997</v>
      </c>
      <c r="E66" s="405"/>
      <c r="F66" s="408">
        <v>48858161</v>
      </c>
    </row>
    <row r="67" spans="1:6" ht="14.25" customHeight="1">
      <c r="A67" s="351" t="s">
        <v>878</v>
      </c>
      <c r="B67" s="353"/>
      <c r="C67" s="354"/>
      <c r="D67" s="354"/>
      <c r="E67" s="353"/>
      <c r="F67" s="359"/>
    </row>
    <row r="68" spans="1:6" ht="14.25" customHeight="1">
      <c r="A68" s="409"/>
      <c r="B68" s="353"/>
      <c r="C68" s="354"/>
      <c r="D68" s="354"/>
      <c r="E68" s="353"/>
      <c r="F68" s="359"/>
    </row>
    <row r="69" spans="1:6" ht="14.25" customHeight="1">
      <c r="A69" s="361"/>
      <c r="B69" s="362"/>
      <c r="C69" s="361"/>
      <c r="D69" s="363"/>
      <c r="E69" s="362"/>
      <c r="F69" s="364"/>
    </row>
    <row r="70" spans="1:6" ht="14.25" customHeight="1">
      <c r="A70" s="365" t="s">
        <v>165</v>
      </c>
      <c r="B70" s="366" t="s">
        <v>880</v>
      </c>
      <c r="C70" s="365" t="s">
        <v>373</v>
      </c>
      <c r="D70" s="367" t="s">
        <v>877</v>
      </c>
      <c r="E70" s="366"/>
      <c r="F70" s="368" t="s">
        <v>606</v>
      </c>
    </row>
    <row r="71" spans="1:6" ht="14.25" customHeight="1">
      <c r="A71" s="369"/>
      <c r="B71" s="369"/>
      <c r="C71" s="369"/>
      <c r="D71" s="369"/>
      <c r="E71" s="369"/>
      <c r="F71" s="370"/>
    </row>
    <row r="72" spans="1:6" ht="14.25" customHeight="1">
      <c r="A72" s="376" t="s">
        <v>39</v>
      </c>
      <c r="B72" s="410"/>
      <c r="C72" s="378" t="s">
        <v>73</v>
      </c>
      <c r="D72" s="411"/>
      <c r="E72" s="412"/>
      <c r="F72" s="413"/>
    </row>
    <row r="73" spans="1:6" ht="14.25" customHeight="1">
      <c r="A73" s="376">
        <v>1</v>
      </c>
      <c r="B73" s="377"/>
      <c r="C73" s="378" t="s">
        <v>152</v>
      </c>
      <c r="D73" s="379">
        <v>0</v>
      </c>
      <c r="E73" s="377"/>
      <c r="F73" s="380">
        <v>0</v>
      </c>
    </row>
    <row r="74" spans="1:6" ht="14.25" customHeight="1">
      <c r="A74" s="381"/>
      <c r="B74" s="353"/>
      <c r="C74" s="354"/>
      <c r="D74" s="354"/>
      <c r="E74" s="353"/>
      <c r="F74" s="382"/>
    </row>
    <row r="75" spans="1:6" ht="14.25" customHeight="1">
      <c r="A75" s="376">
        <v>2</v>
      </c>
      <c r="B75" s="377">
        <v>8</v>
      </c>
      <c r="C75" s="378" t="s">
        <v>153</v>
      </c>
      <c r="D75" s="414">
        <v>775208</v>
      </c>
      <c r="E75" s="377"/>
      <c r="F75" s="415">
        <v>0</v>
      </c>
    </row>
    <row r="76" spans="1:6" ht="14.25" customHeight="1">
      <c r="A76" s="383" t="s">
        <v>43</v>
      </c>
      <c r="B76" s="401"/>
      <c r="C76" s="385" t="s">
        <v>74</v>
      </c>
      <c r="D76" s="386">
        <v>775208</v>
      </c>
      <c r="E76" s="401"/>
      <c r="F76" s="387">
        <v>0</v>
      </c>
    </row>
    <row r="77" spans="1:6" ht="14.25" customHeight="1">
      <c r="A77" s="383" t="s">
        <v>44</v>
      </c>
      <c r="B77" s="401"/>
      <c r="C77" s="385" t="s">
        <v>75</v>
      </c>
      <c r="D77" s="386">
        <v>0</v>
      </c>
      <c r="E77" s="401"/>
      <c r="F77" s="387">
        <v>0</v>
      </c>
    </row>
    <row r="78" spans="1:6" ht="14.25" customHeight="1">
      <c r="A78" s="383" t="s">
        <v>46</v>
      </c>
      <c r="B78" s="401"/>
      <c r="C78" s="385" t="s">
        <v>76</v>
      </c>
      <c r="D78" s="386">
        <v>0</v>
      </c>
      <c r="E78" s="401"/>
      <c r="F78" s="387">
        <v>0</v>
      </c>
    </row>
    <row r="79" spans="1:6" ht="14.25" customHeight="1">
      <c r="A79" s="388"/>
      <c r="B79" s="402"/>
      <c r="C79" s="390"/>
      <c r="D79" s="411"/>
      <c r="E79" s="402"/>
      <c r="F79" s="413"/>
    </row>
    <row r="80" spans="1:6" ht="14.25" customHeight="1">
      <c r="A80" s="376">
        <v>3</v>
      </c>
      <c r="B80" s="377">
        <v>9</v>
      </c>
      <c r="C80" s="378" t="s">
        <v>154</v>
      </c>
      <c r="D80" s="414">
        <v>2478410</v>
      </c>
      <c r="E80" s="377"/>
      <c r="F80" s="415">
        <v>20694860</v>
      </c>
    </row>
    <row r="81" spans="1:6" ht="14.25" customHeight="1">
      <c r="A81" s="383" t="s">
        <v>43</v>
      </c>
      <c r="B81" s="401"/>
      <c r="C81" s="385" t="s">
        <v>155</v>
      </c>
      <c r="D81" s="386">
        <v>0</v>
      </c>
      <c r="E81" s="401"/>
      <c r="F81" s="387">
        <v>19160023</v>
      </c>
    </row>
    <row r="82" spans="1:6" ht="14.25" customHeight="1">
      <c r="A82" s="383" t="s">
        <v>44</v>
      </c>
      <c r="B82" s="401"/>
      <c r="C82" s="385" t="s">
        <v>156</v>
      </c>
      <c r="D82" s="386">
        <v>2466640</v>
      </c>
      <c r="E82" s="401"/>
      <c r="F82" s="387">
        <v>1523067</v>
      </c>
    </row>
    <row r="83" spans="1:6" ht="14.25" customHeight="1">
      <c r="A83" s="383" t="s">
        <v>46</v>
      </c>
      <c r="B83" s="401"/>
      <c r="C83" s="385" t="s">
        <v>157</v>
      </c>
      <c r="D83" s="386">
        <v>11770</v>
      </c>
      <c r="E83" s="401"/>
      <c r="F83" s="387">
        <v>11770</v>
      </c>
    </row>
    <row r="84" spans="1:6" ht="14.25" customHeight="1">
      <c r="A84" s="383" t="s">
        <v>47</v>
      </c>
      <c r="B84" s="401"/>
      <c r="C84" s="385" t="s">
        <v>615</v>
      </c>
      <c r="D84" s="386">
        <v>0</v>
      </c>
      <c r="E84" s="401"/>
      <c r="F84" s="387">
        <v>0</v>
      </c>
    </row>
    <row r="85" spans="1:6" ht="14.25" customHeight="1">
      <c r="A85" s="383" t="s">
        <v>49</v>
      </c>
      <c r="B85" s="401"/>
      <c r="C85" s="385" t="s">
        <v>77</v>
      </c>
      <c r="D85" s="386">
        <v>0</v>
      </c>
      <c r="E85" s="401"/>
      <c r="F85" s="387">
        <v>0</v>
      </c>
    </row>
    <row r="86" spans="1:6" ht="14.25" customHeight="1">
      <c r="A86" s="388"/>
      <c r="B86" s="353"/>
      <c r="C86" s="390"/>
      <c r="D86" s="411"/>
      <c r="E86" s="353"/>
      <c r="F86" s="413"/>
    </row>
    <row r="87" spans="1:6" ht="14.25" customHeight="1">
      <c r="A87" s="376">
        <v>4</v>
      </c>
      <c r="B87" s="377"/>
      <c r="C87" s="378" t="s">
        <v>78</v>
      </c>
      <c r="D87" s="379">
        <v>0</v>
      </c>
      <c r="E87" s="377"/>
      <c r="F87" s="380">
        <v>0</v>
      </c>
    </row>
    <row r="88" spans="1:6" ht="14.25" customHeight="1">
      <c r="A88" s="381"/>
      <c r="B88" s="353"/>
      <c r="C88" s="354"/>
      <c r="D88" s="354"/>
      <c r="E88" s="353"/>
      <c r="F88" s="382"/>
    </row>
    <row r="89" spans="1:6" ht="14.25" customHeight="1">
      <c r="A89" s="376">
        <v>5</v>
      </c>
      <c r="B89" s="377"/>
      <c r="C89" s="378" t="s">
        <v>79</v>
      </c>
      <c r="D89" s="379">
        <v>0</v>
      </c>
      <c r="E89" s="377"/>
      <c r="F89" s="380">
        <v>0</v>
      </c>
    </row>
    <row r="90" spans="1:6" ht="14.25" customHeight="1">
      <c r="A90" s="388"/>
      <c r="B90" s="353"/>
      <c r="C90" s="398"/>
      <c r="D90" s="411"/>
      <c r="E90" s="353"/>
      <c r="F90" s="413"/>
    </row>
    <row r="91" spans="1:6" ht="14.25" customHeight="1">
      <c r="A91" s="388"/>
      <c r="B91" s="416"/>
      <c r="C91" s="394" t="s">
        <v>80</v>
      </c>
      <c r="D91" s="395">
        <v>3253618</v>
      </c>
      <c r="E91" s="396"/>
      <c r="F91" s="397">
        <v>20694860</v>
      </c>
    </row>
    <row r="92" spans="1:6" ht="14.25" customHeight="1">
      <c r="A92" s="388"/>
      <c r="B92" s="353"/>
      <c r="C92" s="398"/>
      <c r="D92" s="411"/>
      <c r="E92" s="353"/>
      <c r="F92" s="413"/>
    </row>
    <row r="93" spans="1:6" ht="14.25" customHeight="1">
      <c r="A93" s="376" t="s">
        <v>54</v>
      </c>
      <c r="B93" s="377"/>
      <c r="C93" s="378" t="s">
        <v>81</v>
      </c>
      <c r="D93" s="411"/>
      <c r="E93" s="353"/>
      <c r="F93" s="413"/>
    </row>
    <row r="94" spans="1:6" ht="14.25" customHeight="1">
      <c r="A94" s="376">
        <v>1</v>
      </c>
      <c r="B94" s="377">
        <v>10</v>
      </c>
      <c r="C94" s="378" t="s">
        <v>82</v>
      </c>
      <c r="D94" s="414">
        <v>51902070</v>
      </c>
      <c r="E94" s="377"/>
      <c r="F94" s="415">
        <v>28063301</v>
      </c>
    </row>
    <row r="95" spans="1:6" ht="14.25" customHeight="1">
      <c r="A95" s="383" t="s">
        <v>43</v>
      </c>
      <c r="B95" s="401"/>
      <c r="C95" s="385" t="s">
        <v>83</v>
      </c>
      <c r="D95" s="386">
        <v>51902070</v>
      </c>
      <c r="E95" s="401"/>
      <c r="F95" s="387">
        <v>28063301</v>
      </c>
    </row>
    <row r="96" spans="1:6" ht="14.25" customHeight="1">
      <c r="A96" s="383" t="s">
        <v>44</v>
      </c>
      <c r="B96" s="401"/>
      <c r="C96" s="385" t="s">
        <v>84</v>
      </c>
      <c r="D96" s="386">
        <v>0</v>
      </c>
      <c r="E96" s="401"/>
      <c r="F96" s="387">
        <v>0</v>
      </c>
    </row>
    <row r="97" spans="1:6" ht="14.25" customHeight="1">
      <c r="A97" s="388"/>
      <c r="B97" s="402"/>
      <c r="C97" s="390"/>
      <c r="D97" s="411"/>
      <c r="E97" s="402"/>
      <c r="F97" s="413"/>
    </row>
    <row r="98" spans="1:6" ht="14.25" customHeight="1">
      <c r="A98" s="376">
        <v>2</v>
      </c>
      <c r="B98" s="403"/>
      <c r="C98" s="378" t="s">
        <v>85</v>
      </c>
      <c r="D98" s="379">
        <v>0</v>
      </c>
      <c r="E98" s="403"/>
      <c r="F98" s="380">
        <v>0</v>
      </c>
    </row>
    <row r="99" spans="1:6" ht="14.25" customHeight="1">
      <c r="A99" s="381"/>
      <c r="B99" s="353"/>
      <c r="C99" s="354"/>
      <c r="D99" s="354"/>
      <c r="E99" s="353"/>
      <c r="F99" s="382"/>
    </row>
    <row r="100" spans="1:6" ht="14.25" customHeight="1">
      <c r="A100" s="376">
        <v>3</v>
      </c>
      <c r="B100" s="377"/>
      <c r="C100" s="378" t="s">
        <v>86</v>
      </c>
      <c r="D100" s="379">
        <v>0</v>
      </c>
      <c r="E100" s="377"/>
      <c r="F100" s="380">
        <v>0</v>
      </c>
    </row>
    <row r="101" spans="1:6" ht="14.25" customHeight="1">
      <c r="A101" s="381"/>
      <c r="B101" s="353"/>
      <c r="C101" s="354"/>
      <c r="D101" s="354"/>
      <c r="E101" s="353"/>
      <c r="F101" s="382"/>
    </row>
    <row r="102" spans="1:6" ht="14.25" customHeight="1">
      <c r="A102" s="376">
        <v>4</v>
      </c>
      <c r="B102" s="377"/>
      <c r="C102" s="378" t="s">
        <v>87</v>
      </c>
      <c r="D102" s="379">
        <v>0</v>
      </c>
      <c r="E102" s="377"/>
      <c r="F102" s="380">
        <v>0</v>
      </c>
    </row>
    <row r="103" spans="1:6" ht="14.25" customHeight="1">
      <c r="A103" s="381"/>
      <c r="B103" s="353"/>
      <c r="C103" s="354"/>
      <c r="D103" s="354"/>
      <c r="E103" s="353"/>
      <c r="F103" s="382"/>
    </row>
    <row r="104" spans="1:6" ht="14.25" customHeight="1">
      <c r="A104" s="388"/>
      <c r="B104" s="416"/>
      <c r="C104" s="394" t="s">
        <v>88</v>
      </c>
      <c r="D104" s="395">
        <v>51902070</v>
      </c>
      <c r="E104" s="396"/>
      <c r="F104" s="397">
        <v>28063301</v>
      </c>
    </row>
    <row r="105" spans="1:6" ht="14.25" customHeight="1">
      <c r="A105" s="388"/>
      <c r="B105" s="353"/>
      <c r="C105" s="398"/>
      <c r="D105" s="411"/>
      <c r="E105" s="353"/>
      <c r="F105" s="413"/>
    </row>
    <row r="106" spans="1:6" ht="14.25" customHeight="1">
      <c r="A106" s="417"/>
      <c r="B106" s="410"/>
      <c r="C106" s="418" t="s">
        <v>890</v>
      </c>
      <c r="D106" s="395">
        <v>55155688</v>
      </c>
      <c r="E106" s="396"/>
      <c r="F106" s="397">
        <v>48758161</v>
      </c>
    </row>
    <row r="107" spans="1:6" s="322" customFormat="1" ht="14.25" customHeight="1">
      <c r="A107" s="388"/>
      <c r="B107" s="353"/>
      <c r="C107" s="398"/>
      <c r="D107" s="411"/>
      <c r="E107" s="353"/>
      <c r="F107" s="413"/>
    </row>
    <row r="108" spans="1:6" ht="14.25" customHeight="1">
      <c r="A108" s="376" t="s">
        <v>89</v>
      </c>
      <c r="B108" s="377">
        <v>11</v>
      </c>
      <c r="C108" s="378" t="s">
        <v>90</v>
      </c>
      <c r="D108" s="411"/>
      <c r="E108" s="353"/>
      <c r="F108" s="413"/>
    </row>
    <row r="109" spans="1:6" ht="14.25" customHeight="1">
      <c r="A109" s="376">
        <v>1</v>
      </c>
      <c r="B109" s="419"/>
      <c r="C109" s="378" t="s">
        <v>91</v>
      </c>
      <c r="D109" s="379">
        <v>0</v>
      </c>
      <c r="E109" s="419"/>
      <c r="F109" s="380">
        <v>0</v>
      </c>
    </row>
    <row r="110" spans="1:6" ht="14.25" customHeight="1">
      <c r="A110" s="376">
        <v>2</v>
      </c>
      <c r="B110" s="377"/>
      <c r="C110" s="378" t="s">
        <v>92</v>
      </c>
      <c r="D110" s="379">
        <v>0</v>
      </c>
      <c r="E110" s="377"/>
      <c r="F110" s="380">
        <v>0</v>
      </c>
    </row>
    <row r="111" spans="1:6" ht="14.25" customHeight="1">
      <c r="A111" s="376">
        <v>3</v>
      </c>
      <c r="B111" s="377"/>
      <c r="C111" s="378" t="s">
        <v>93</v>
      </c>
      <c r="D111" s="379">
        <v>100000</v>
      </c>
      <c r="E111" s="377"/>
      <c r="F111" s="380">
        <v>100000</v>
      </c>
    </row>
    <row r="112" spans="1:6" ht="14.25" customHeight="1">
      <c r="A112" s="376">
        <v>4</v>
      </c>
      <c r="B112" s="377"/>
      <c r="C112" s="378" t="s">
        <v>94</v>
      </c>
      <c r="D112" s="379">
        <v>0</v>
      </c>
      <c r="E112" s="377"/>
      <c r="F112" s="380">
        <v>0</v>
      </c>
    </row>
    <row r="113" spans="1:6" ht="14.25" customHeight="1">
      <c r="A113" s="376">
        <v>5</v>
      </c>
      <c r="B113" s="377"/>
      <c r="C113" s="378" t="s">
        <v>95</v>
      </c>
      <c r="D113" s="379">
        <v>0</v>
      </c>
      <c r="E113" s="377"/>
      <c r="F113" s="380">
        <v>0</v>
      </c>
    </row>
    <row r="114" spans="1:6" ht="14.25" customHeight="1">
      <c r="A114" s="376">
        <v>6</v>
      </c>
      <c r="B114" s="377"/>
      <c r="C114" s="378" t="s">
        <v>3</v>
      </c>
      <c r="D114" s="379">
        <v>0</v>
      </c>
      <c r="E114" s="377"/>
      <c r="F114" s="380">
        <v>0</v>
      </c>
    </row>
    <row r="115" spans="1:6" ht="14.25" customHeight="1">
      <c r="A115" s="376">
        <v>7</v>
      </c>
      <c r="B115" s="377"/>
      <c r="C115" s="378" t="s">
        <v>2</v>
      </c>
      <c r="D115" s="379">
        <v>0</v>
      </c>
      <c r="E115" s="377"/>
      <c r="F115" s="380">
        <v>0</v>
      </c>
    </row>
    <row r="116" spans="1:6" ht="14.25" customHeight="1">
      <c r="A116" s="376">
        <v>8</v>
      </c>
      <c r="B116" s="377"/>
      <c r="C116" s="378" t="s">
        <v>96</v>
      </c>
      <c r="D116" s="379">
        <v>0</v>
      </c>
      <c r="E116" s="377"/>
      <c r="F116" s="380">
        <v>0</v>
      </c>
    </row>
    <row r="117" spans="1:6" ht="14.25" customHeight="1">
      <c r="A117" s="376">
        <v>9</v>
      </c>
      <c r="B117" s="377"/>
      <c r="C117" s="378" t="s">
        <v>97</v>
      </c>
      <c r="D117" s="379">
        <v>0</v>
      </c>
      <c r="E117" s="377"/>
      <c r="F117" s="380">
        <v>0</v>
      </c>
    </row>
    <row r="118" spans="1:6" ht="14.25" customHeight="1">
      <c r="A118" s="376">
        <v>10</v>
      </c>
      <c r="B118" s="419"/>
      <c r="C118" s="378" t="s">
        <v>98</v>
      </c>
      <c r="D118" s="379">
        <v>0</v>
      </c>
      <c r="E118" s="419"/>
      <c r="F118" s="380">
        <v>0</v>
      </c>
    </row>
    <row r="119" spans="1:6" ht="14.25" customHeight="1">
      <c r="A119" s="388"/>
      <c r="B119" s="402"/>
      <c r="C119" s="394" t="s">
        <v>99</v>
      </c>
      <c r="D119" s="420">
        <v>100000</v>
      </c>
      <c r="E119" s="396"/>
      <c r="F119" s="397">
        <v>100000</v>
      </c>
    </row>
    <row r="120" spans="1:6" ht="14.25" customHeight="1">
      <c r="A120" s="388"/>
      <c r="B120" s="353"/>
      <c r="C120" s="398"/>
      <c r="D120" s="411"/>
      <c r="E120" s="353"/>
      <c r="F120" s="413"/>
    </row>
    <row r="121" spans="1:6" ht="14.25" customHeight="1">
      <c r="A121" s="404"/>
      <c r="B121" s="405"/>
      <c r="C121" s="406" t="s">
        <v>100</v>
      </c>
      <c r="D121" s="407">
        <v>55255688</v>
      </c>
      <c r="E121" s="405"/>
      <c r="F121" s="408">
        <v>48858161</v>
      </c>
    </row>
    <row r="122" spans="1:6" ht="14.25" customHeight="1">
      <c r="A122" s="421"/>
      <c r="B122" s="410"/>
      <c r="C122" s="422"/>
      <c r="D122" s="423"/>
      <c r="E122" s="410"/>
      <c r="F122" s="424"/>
    </row>
    <row r="123" spans="1:6" ht="14.25" customHeight="1">
      <c r="A123" s="421"/>
      <c r="B123" s="410"/>
      <c r="C123" s="422"/>
      <c r="D123" s="425"/>
      <c r="E123" s="425"/>
      <c r="F123" s="426"/>
    </row>
    <row r="124" spans="1:6" ht="14.25" customHeight="1">
      <c r="A124" s="421"/>
      <c r="B124" s="410"/>
      <c r="C124" s="422"/>
      <c r="D124" s="423"/>
      <c r="E124" s="410"/>
      <c r="F124" s="424"/>
    </row>
    <row r="125" spans="1:6" ht="14.25" customHeight="1">
      <c r="A125" s="421"/>
      <c r="B125" s="410"/>
      <c r="C125" s="422"/>
      <c r="D125" s="423"/>
      <c r="E125" s="410"/>
      <c r="F125" s="424"/>
    </row>
    <row r="126" spans="1:6" ht="14.25" customHeight="1">
      <c r="A126" s="421"/>
      <c r="B126" s="410"/>
      <c r="C126" s="422"/>
      <c r="D126" s="423"/>
      <c r="E126" s="410"/>
      <c r="F126" s="424"/>
    </row>
    <row r="127" spans="1:6" ht="14.25" customHeight="1">
      <c r="A127" s="421"/>
      <c r="B127" s="410"/>
      <c r="C127" s="422"/>
      <c r="D127" s="423"/>
      <c r="E127" s="410"/>
      <c r="F127" s="424"/>
    </row>
    <row r="128" spans="1:6" ht="14.25" customHeight="1">
      <c r="A128" s="421"/>
      <c r="B128" s="410"/>
      <c r="C128" s="422"/>
      <c r="D128" s="423"/>
      <c r="E128" s="410"/>
      <c r="F128" s="424"/>
    </row>
    <row r="129" spans="1:6" ht="14.25" customHeight="1">
      <c r="A129" s="351" t="s">
        <v>879</v>
      </c>
      <c r="B129" s="353"/>
      <c r="C129" s="354"/>
      <c r="D129" s="354"/>
      <c r="E129" s="353"/>
      <c r="F129" s="359"/>
    </row>
    <row r="130" spans="1:6" ht="14.25" customHeight="1">
      <c r="A130" s="409"/>
      <c r="B130" s="353"/>
      <c r="C130" s="354"/>
      <c r="D130" s="427"/>
      <c r="E130" s="428"/>
      <c r="F130" s="429"/>
    </row>
    <row r="131" spans="1:6" ht="14.25" customHeight="1">
      <c r="A131" s="361"/>
      <c r="B131" s="362"/>
      <c r="C131" s="361"/>
      <c r="D131" s="363"/>
      <c r="E131" s="362"/>
      <c r="F131" s="364"/>
    </row>
    <row r="132" spans="1:6" ht="14.25" customHeight="1">
      <c r="A132" s="365" t="s">
        <v>165</v>
      </c>
      <c r="B132" s="366" t="s">
        <v>880</v>
      </c>
      <c r="C132" s="365" t="s">
        <v>101</v>
      </c>
      <c r="D132" s="367" t="s">
        <v>877</v>
      </c>
      <c r="E132" s="366"/>
      <c r="F132" s="368" t="s">
        <v>606</v>
      </c>
    </row>
    <row r="133" spans="1:6" ht="14.25" customHeight="1">
      <c r="A133" s="369"/>
      <c r="B133" s="369"/>
      <c r="C133" s="369"/>
      <c r="D133" s="369"/>
      <c r="E133" s="369"/>
      <c r="F133" s="370"/>
    </row>
    <row r="134" spans="1:6" ht="14.25" customHeight="1">
      <c r="A134" s="430">
        <v>1</v>
      </c>
      <c r="B134" s="428"/>
      <c r="C134" s="427" t="s">
        <v>102</v>
      </c>
      <c r="D134" s="431">
        <v>0</v>
      </c>
      <c r="E134" s="428"/>
      <c r="F134" s="432">
        <v>0</v>
      </c>
    </row>
    <row r="135" spans="1:6" ht="14.25" customHeight="1">
      <c r="A135" s="430">
        <v>2</v>
      </c>
      <c r="B135" s="433"/>
      <c r="C135" s="434" t="s">
        <v>166</v>
      </c>
      <c r="D135" s="431">
        <v>0</v>
      </c>
      <c r="E135" s="433"/>
      <c r="F135" s="432">
        <v>0</v>
      </c>
    </row>
    <row r="136" spans="1:6" ht="14.25" customHeight="1">
      <c r="A136" s="430">
        <v>3</v>
      </c>
      <c r="B136" s="428"/>
      <c r="C136" s="435" t="s">
        <v>426</v>
      </c>
      <c r="D136" s="431">
        <v>0</v>
      </c>
      <c r="E136" s="428"/>
      <c r="F136" s="432">
        <v>0</v>
      </c>
    </row>
    <row r="137" spans="1:6" ht="14.25" customHeight="1">
      <c r="A137" s="430">
        <v>4</v>
      </c>
      <c r="B137" s="428"/>
      <c r="C137" s="434" t="s">
        <v>158</v>
      </c>
      <c r="D137" s="431">
        <v>0</v>
      </c>
      <c r="E137" s="428"/>
      <c r="F137" s="432">
        <v>0</v>
      </c>
    </row>
    <row r="138" spans="1:6" ht="14.25" customHeight="1">
      <c r="A138" s="430">
        <v>5</v>
      </c>
      <c r="B138" s="428"/>
      <c r="C138" s="434" t="s">
        <v>103</v>
      </c>
      <c r="D138" s="431">
        <v>0</v>
      </c>
      <c r="E138" s="428"/>
      <c r="F138" s="432">
        <v>0</v>
      </c>
    </row>
    <row r="139" spans="1:6" ht="14.25" customHeight="1">
      <c r="A139" s="436" t="s">
        <v>43</v>
      </c>
      <c r="B139" s="437"/>
      <c r="C139" s="438" t="s">
        <v>159</v>
      </c>
      <c r="D139" s="439">
        <v>0</v>
      </c>
      <c r="E139" s="437"/>
      <c r="F139" s="440">
        <v>0</v>
      </c>
    </row>
    <row r="140" spans="1:6" ht="14.25" customHeight="1">
      <c r="A140" s="436" t="s">
        <v>44</v>
      </c>
      <c r="B140" s="437"/>
      <c r="C140" s="438" t="s">
        <v>112</v>
      </c>
      <c r="D140" s="439">
        <v>0</v>
      </c>
      <c r="E140" s="437"/>
      <c r="F140" s="440">
        <v>0</v>
      </c>
    </row>
    <row r="141" spans="1:6" ht="14.25" customHeight="1">
      <c r="A141" s="436" t="s">
        <v>46</v>
      </c>
      <c r="B141" s="437"/>
      <c r="C141" s="438" t="s">
        <v>113</v>
      </c>
      <c r="D141" s="439">
        <v>0</v>
      </c>
      <c r="E141" s="437"/>
      <c r="F141" s="440">
        <v>0</v>
      </c>
    </row>
    <row r="142" spans="1:6" ht="14.25" customHeight="1">
      <c r="A142" s="436" t="s">
        <v>47</v>
      </c>
      <c r="B142" s="437"/>
      <c r="C142" s="438" t="s">
        <v>617</v>
      </c>
      <c r="D142" s="441">
        <v>0</v>
      </c>
      <c r="E142" s="437"/>
      <c r="F142" s="440">
        <v>0</v>
      </c>
    </row>
    <row r="143" spans="1:6" ht="14.25" customHeight="1">
      <c r="A143" s="436" t="s">
        <v>49</v>
      </c>
      <c r="B143" s="437"/>
      <c r="C143" s="438" t="s">
        <v>114</v>
      </c>
      <c r="D143" s="439">
        <v>0</v>
      </c>
      <c r="E143" s="437"/>
      <c r="F143" s="440">
        <v>0</v>
      </c>
    </row>
    <row r="144" spans="1:6" ht="14.25" customHeight="1">
      <c r="A144" s="436" t="s">
        <v>115</v>
      </c>
      <c r="B144" s="437"/>
      <c r="C144" s="438" t="s">
        <v>331</v>
      </c>
      <c r="D144" s="439">
        <v>0</v>
      </c>
      <c r="E144" s="437"/>
      <c r="F144" s="440">
        <v>0</v>
      </c>
    </row>
    <row r="145" spans="1:6" ht="14.25" customHeight="1">
      <c r="A145" s="436" t="s">
        <v>116</v>
      </c>
      <c r="B145" s="437"/>
      <c r="C145" s="438" t="s">
        <v>327</v>
      </c>
      <c r="D145" s="439">
        <v>0</v>
      </c>
      <c r="E145" s="437"/>
      <c r="F145" s="440">
        <v>0</v>
      </c>
    </row>
    <row r="146" spans="1:6" ht="14.25" customHeight="1">
      <c r="A146" s="436" t="s">
        <v>117</v>
      </c>
      <c r="B146" s="437"/>
      <c r="C146" s="438" t="s">
        <v>326</v>
      </c>
      <c r="D146" s="439">
        <v>0</v>
      </c>
      <c r="E146" s="437"/>
      <c r="F146" s="440">
        <v>0</v>
      </c>
    </row>
    <row r="147" spans="1:6" ht="14.25" customHeight="1">
      <c r="A147" s="436" t="s">
        <v>162</v>
      </c>
      <c r="B147" s="437"/>
      <c r="C147" s="438" t="s">
        <v>325</v>
      </c>
      <c r="D147" s="439">
        <v>0</v>
      </c>
      <c r="E147" s="437"/>
      <c r="F147" s="440">
        <v>0</v>
      </c>
    </row>
    <row r="148" spans="1:6" ht="14.25" customHeight="1">
      <c r="A148" s="436" t="s">
        <v>328</v>
      </c>
      <c r="B148" s="437"/>
      <c r="C148" s="438" t="s">
        <v>616</v>
      </c>
      <c r="D148" s="439">
        <v>0</v>
      </c>
      <c r="E148" s="437"/>
      <c r="F148" s="440">
        <v>0</v>
      </c>
    </row>
    <row r="149" spans="1:6" ht="14.25" customHeight="1">
      <c r="A149" s="436" t="s">
        <v>329</v>
      </c>
      <c r="B149" s="437"/>
      <c r="C149" s="438" t="s">
        <v>618</v>
      </c>
      <c r="D149" s="441">
        <v>0</v>
      </c>
      <c r="E149" s="437"/>
      <c r="F149" s="440">
        <v>0</v>
      </c>
    </row>
    <row r="150" spans="1:6" ht="14.25" customHeight="1">
      <c r="A150" s="436" t="s">
        <v>330</v>
      </c>
      <c r="B150" s="437"/>
      <c r="C150" s="438" t="s">
        <v>619</v>
      </c>
      <c r="D150" s="439">
        <v>0</v>
      </c>
      <c r="E150" s="437"/>
      <c r="F150" s="440">
        <v>0</v>
      </c>
    </row>
    <row r="151" spans="1:6" ht="14.25" customHeight="1">
      <c r="A151" s="436" t="s">
        <v>600</v>
      </c>
      <c r="B151" s="437"/>
      <c r="C151" s="438" t="s">
        <v>332</v>
      </c>
      <c r="D151" s="439">
        <v>0</v>
      </c>
      <c r="E151" s="437"/>
      <c r="F151" s="440">
        <v>0</v>
      </c>
    </row>
    <row r="152" spans="1:6" ht="14.25" customHeight="1">
      <c r="A152" s="436" t="s">
        <v>914</v>
      </c>
      <c r="B152" s="437"/>
      <c r="C152" s="438" t="s">
        <v>333</v>
      </c>
      <c r="D152" s="439">
        <v>0</v>
      </c>
      <c r="E152" s="437"/>
      <c r="F152" s="440">
        <v>0</v>
      </c>
    </row>
    <row r="153" spans="1:6" ht="14.25" customHeight="1">
      <c r="A153" s="436" t="s">
        <v>915</v>
      </c>
      <c r="B153" s="437"/>
      <c r="C153" s="438" t="s">
        <v>104</v>
      </c>
      <c r="D153" s="439">
        <v>0</v>
      </c>
      <c r="E153" s="437"/>
      <c r="F153" s="440">
        <v>0</v>
      </c>
    </row>
    <row r="154" spans="1:6" ht="14.25" customHeight="1">
      <c r="A154" s="430">
        <v>6</v>
      </c>
      <c r="B154" s="433"/>
      <c r="C154" s="434" t="s">
        <v>163</v>
      </c>
      <c r="D154" s="431">
        <v>0</v>
      </c>
      <c r="E154" s="433"/>
      <c r="F154" s="432">
        <v>0</v>
      </c>
    </row>
    <row r="155" spans="1:6" ht="14.25" customHeight="1">
      <c r="A155" s="430">
        <v>7</v>
      </c>
      <c r="B155" s="428"/>
      <c r="C155" s="427" t="s">
        <v>105</v>
      </c>
      <c r="D155" s="431">
        <v>0</v>
      </c>
      <c r="E155" s="428"/>
      <c r="F155" s="432">
        <v>0</v>
      </c>
    </row>
    <row r="156" spans="1:6" ht="14.25" customHeight="1">
      <c r="A156" s="436" t="s">
        <v>43</v>
      </c>
      <c r="B156" s="442"/>
      <c r="C156" s="438" t="s">
        <v>160</v>
      </c>
      <c r="D156" s="439">
        <v>0</v>
      </c>
      <c r="E156" s="442"/>
      <c r="F156" s="440">
        <v>0</v>
      </c>
    </row>
    <row r="157" spans="1:6" ht="14.25" customHeight="1">
      <c r="A157" s="436" t="s">
        <v>44</v>
      </c>
      <c r="B157" s="442"/>
      <c r="C157" s="438" t="s">
        <v>161</v>
      </c>
      <c r="D157" s="439">
        <v>0</v>
      </c>
      <c r="E157" s="442"/>
      <c r="F157" s="440">
        <v>0</v>
      </c>
    </row>
    <row r="158" spans="1:6" ht="14.25" customHeight="1">
      <c r="A158" s="436" t="s">
        <v>46</v>
      </c>
      <c r="B158" s="442"/>
      <c r="C158" s="438" t="s">
        <v>613</v>
      </c>
      <c r="D158" s="439">
        <v>0</v>
      </c>
      <c r="E158" s="442"/>
      <c r="F158" s="440">
        <v>0</v>
      </c>
    </row>
    <row r="159" spans="1:6" ht="14.25" customHeight="1">
      <c r="A159" s="430">
        <v>8</v>
      </c>
      <c r="B159" s="428"/>
      <c r="C159" s="434" t="s">
        <v>167</v>
      </c>
      <c r="D159" s="431">
        <v>0</v>
      </c>
      <c r="E159" s="428"/>
      <c r="F159" s="432">
        <v>0</v>
      </c>
    </row>
    <row r="160" spans="1:6" ht="14.25" customHeight="1">
      <c r="A160" s="443"/>
      <c r="B160" s="444"/>
      <c r="C160" s="445"/>
      <c r="D160" s="446"/>
      <c r="E160" s="444"/>
      <c r="F160" s="447"/>
    </row>
    <row r="161" spans="1:6" ht="14.25" customHeight="1">
      <c r="A161" s="443"/>
      <c r="B161" s="444"/>
      <c r="C161" s="394" t="s">
        <v>106</v>
      </c>
      <c r="D161" s="395">
        <v>0</v>
      </c>
      <c r="E161" s="396"/>
      <c r="F161" s="397">
        <v>0</v>
      </c>
    </row>
    <row r="162" spans="1:6" ht="14.25" customHeight="1">
      <c r="A162" s="443"/>
      <c r="B162" s="444"/>
      <c r="C162" s="445"/>
      <c r="D162" s="446"/>
      <c r="E162" s="444"/>
      <c r="F162" s="447"/>
    </row>
    <row r="163" spans="1:6" ht="14.25" customHeight="1">
      <c r="A163" s="430">
        <v>9</v>
      </c>
      <c r="B163" s="428"/>
      <c r="C163" s="427" t="s">
        <v>425</v>
      </c>
      <c r="D163" s="431">
        <v>0</v>
      </c>
      <c r="E163" s="428"/>
      <c r="F163" s="432">
        <v>0</v>
      </c>
    </row>
    <row r="164" spans="1:6" ht="14.25" customHeight="1">
      <c r="A164" s="430">
        <v>10</v>
      </c>
      <c r="B164" s="428"/>
      <c r="C164" s="427" t="s">
        <v>107</v>
      </c>
      <c r="D164" s="431">
        <v>0</v>
      </c>
      <c r="E164" s="428"/>
      <c r="F164" s="432">
        <v>0</v>
      </c>
    </row>
    <row r="165" spans="1:6" ht="14.25" customHeight="1">
      <c r="A165" s="430">
        <v>11</v>
      </c>
      <c r="B165" s="428"/>
      <c r="C165" s="427" t="s">
        <v>108</v>
      </c>
      <c r="D165" s="431">
        <v>0</v>
      </c>
      <c r="E165" s="428"/>
      <c r="F165" s="432">
        <v>0</v>
      </c>
    </row>
    <row r="166" spans="1:6" ht="14.25" customHeight="1">
      <c r="A166" s="436" t="s">
        <v>43</v>
      </c>
      <c r="B166" s="442"/>
      <c r="C166" s="438" t="s">
        <v>334</v>
      </c>
      <c r="D166" s="439">
        <v>0</v>
      </c>
      <c r="E166" s="442"/>
      <c r="F166" s="440">
        <v>0</v>
      </c>
    </row>
    <row r="167" spans="1:6" ht="14.25" customHeight="1">
      <c r="A167" s="436" t="s">
        <v>44</v>
      </c>
      <c r="B167" s="442"/>
      <c r="C167" s="438" t="s">
        <v>109</v>
      </c>
      <c r="D167" s="439">
        <v>0</v>
      </c>
      <c r="E167" s="442"/>
      <c r="F167" s="440">
        <v>0</v>
      </c>
    </row>
    <row r="168" spans="1:6" ht="14.25" customHeight="1">
      <c r="A168" s="436" t="s">
        <v>46</v>
      </c>
      <c r="B168" s="442"/>
      <c r="C168" s="438" t="s">
        <v>424</v>
      </c>
      <c r="D168" s="439">
        <v>0</v>
      </c>
      <c r="E168" s="442"/>
      <c r="F168" s="440">
        <v>0</v>
      </c>
    </row>
    <row r="169" spans="1:6" ht="14.25" customHeight="1">
      <c r="A169" s="436" t="s">
        <v>47</v>
      </c>
      <c r="B169" s="442"/>
      <c r="C169" s="438" t="s">
        <v>427</v>
      </c>
      <c r="D169" s="439">
        <v>0</v>
      </c>
      <c r="E169" s="442"/>
      <c r="F169" s="440">
        <v>0</v>
      </c>
    </row>
    <row r="170" spans="1:6" ht="14.25" customHeight="1">
      <c r="A170" s="443"/>
      <c r="B170" s="444"/>
      <c r="C170" s="448"/>
      <c r="D170" s="446"/>
      <c r="E170" s="444"/>
      <c r="F170" s="447">
        <v>0</v>
      </c>
    </row>
    <row r="171" spans="1:6" ht="14.25" customHeight="1">
      <c r="A171" s="443"/>
      <c r="B171" s="444"/>
      <c r="C171" s="434" t="s">
        <v>110</v>
      </c>
      <c r="D171" s="431">
        <v>0</v>
      </c>
      <c r="E171" s="428"/>
      <c r="F171" s="432">
        <v>0</v>
      </c>
    </row>
    <row r="172" spans="1:6" ht="14.25" customHeight="1">
      <c r="A172" s="443"/>
      <c r="B172" s="444"/>
      <c r="C172" s="434" t="s">
        <v>620</v>
      </c>
      <c r="D172" s="431">
        <v>0</v>
      </c>
      <c r="E172" s="428"/>
      <c r="F172" s="432">
        <v>0</v>
      </c>
    </row>
    <row r="173" spans="1:6" ht="14.25" customHeight="1">
      <c r="A173" s="443"/>
      <c r="B173" s="444"/>
      <c r="C173" s="434" t="s">
        <v>621</v>
      </c>
      <c r="D173" s="431">
        <v>0</v>
      </c>
      <c r="E173" s="428"/>
      <c r="F173" s="432">
        <v>0</v>
      </c>
    </row>
    <row r="174" spans="1:6" ht="14.25" customHeight="1">
      <c r="A174" s="443"/>
      <c r="B174" s="449"/>
      <c r="C174" s="434" t="s">
        <v>168</v>
      </c>
      <c r="D174" s="431">
        <v>0</v>
      </c>
      <c r="E174" s="433"/>
      <c r="F174" s="432">
        <v>0</v>
      </c>
    </row>
    <row r="175" spans="1:6" ht="14.25" customHeight="1">
      <c r="A175" s="404"/>
      <c r="B175" s="405"/>
      <c r="C175" s="406" t="s">
        <v>111</v>
      </c>
      <c r="D175" s="407">
        <v>0</v>
      </c>
      <c r="E175" s="405"/>
      <c r="F175" s="408">
        <v>0</v>
      </c>
    </row>
    <row r="176" spans="1:6" ht="14.25" customHeight="1">
      <c r="A176" s="450"/>
      <c r="B176" s="444"/>
      <c r="C176" s="445"/>
      <c r="D176" s="446"/>
      <c r="E176" s="444"/>
      <c r="F176" s="451"/>
    </row>
    <row r="177" spans="1:6" ht="14.25" customHeight="1">
      <c r="A177" s="450"/>
      <c r="B177" s="444"/>
      <c r="C177" s="445"/>
      <c r="D177" s="446"/>
      <c r="E177" s="444"/>
      <c r="F177" s="451"/>
    </row>
    <row r="178" spans="1:6" ht="14.25" customHeight="1">
      <c r="A178" s="450"/>
      <c r="B178" s="444"/>
      <c r="C178" s="445"/>
      <c r="D178" s="446"/>
      <c r="E178" s="444"/>
      <c r="F178" s="451"/>
    </row>
    <row r="179" spans="1:6" ht="14.25" customHeight="1">
      <c r="A179" s="444"/>
      <c r="B179" s="444"/>
      <c r="C179" s="452"/>
      <c r="D179" s="453" t="s">
        <v>504</v>
      </c>
      <c r="E179" s="444"/>
      <c r="F179" s="454"/>
    </row>
    <row r="180" spans="1:6" ht="14.25" customHeight="1">
      <c r="A180" s="444"/>
      <c r="B180" s="444"/>
      <c r="C180" s="452"/>
      <c r="D180" s="453" t="s">
        <v>505</v>
      </c>
      <c r="E180" s="444"/>
      <c r="F180" s="454"/>
    </row>
    <row r="181" spans="1:6" ht="14.25" customHeight="1">
      <c r="A181" s="444"/>
      <c r="B181" s="444"/>
      <c r="C181" s="452"/>
      <c r="D181" s="453" t="s">
        <v>502</v>
      </c>
      <c r="E181" s="444"/>
      <c r="F181" s="454"/>
    </row>
    <row r="182" spans="1:6" ht="14.25" customHeight="1">
      <c r="A182" s="444"/>
      <c r="B182" s="444"/>
      <c r="C182" s="452"/>
      <c r="D182" s="452"/>
      <c r="E182" s="444"/>
      <c r="F182" s="455"/>
    </row>
    <row r="183" spans="1:6" ht="14.25" customHeight="1">
      <c r="A183" s="351" t="s">
        <v>374</v>
      </c>
      <c r="B183" s="353"/>
      <c r="C183" s="354"/>
      <c r="D183" s="353"/>
      <c r="E183" s="354"/>
      <c r="F183" s="359"/>
    </row>
    <row r="184" spans="1:6" ht="14.25" customHeight="1">
      <c r="A184" s="409"/>
      <c r="B184" s="353"/>
      <c r="C184" s="354"/>
      <c r="D184" s="354"/>
      <c r="E184" s="353"/>
      <c r="F184" s="359"/>
    </row>
    <row r="185" spans="1:6" ht="14.25" customHeight="1">
      <c r="A185" s="361"/>
      <c r="B185" s="362"/>
      <c r="C185" s="361"/>
      <c r="D185" s="363"/>
      <c r="E185" s="362"/>
      <c r="F185" s="364"/>
    </row>
    <row r="186" spans="1:6" ht="14.25" customHeight="1">
      <c r="A186" s="365" t="s">
        <v>165</v>
      </c>
      <c r="B186" s="366" t="s">
        <v>880</v>
      </c>
      <c r="C186" s="365" t="s">
        <v>101</v>
      </c>
      <c r="D186" s="367" t="s">
        <v>877</v>
      </c>
      <c r="E186" s="366"/>
      <c r="F186" s="368" t="s">
        <v>606</v>
      </c>
    </row>
    <row r="187" spans="1:6" ht="14.25" customHeight="1">
      <c r="A187" s="369"/>
      <c r="B187" s="369"/>
      <c r="C187" s="369"/>
      <c r="D187" s="369"/>
      <c r="E187" s="369"/>
      <c r="F187" s="370"/>
    </row>
    <row r="188" spans="1:6" ht="14.25" customHeight="1">
      <c r="A188" s="456"/>
      <c r="B188" s="378"/>
      <c r="C188" s="457"/>
      <c r="D188" s="374"/>
      <c r="E188" s="372"/>
      <c r="F188" s="375"/>
    </row>
    <row r="189" spans="1:6" ht="14.25" customHeight="1">
      <c r="A189" s="458"/>
      <c r="B189" s="378"/>
      <c r="C189" s="378" t="s">
        <v>136</v>
      </c>
      <c r="D189" s="391"/>
      <c r="E189" s="353"/>
      <c r="F189" s="392"/>
    </row>
    <row r="190" spans="1:6" ht="14.25" customHeight="1">
      <c r="A190" s="458"/>
      <c r="B190" s="398"/>
      <c r="C190" s="398" t="s">
        <v>135</v>
      </c>
      <c r="D190" s="391">
        <v>0</v>
      </c>
      <c r="E190" s="353"/>
      <c r="F190" s="392">
        <v>0</v>
      </c>
    </row>
    <row r="191" spans="1:6" ht="14.25" customHeight="1">
      <c r="A191" s="458"/>
      <c r="B191" s="398"/>
      <c r="C191" s="398" t="s">
        <v>134</v>
      </c>
      <c r="D191" s="391"/>
      <c r="E191" s="353"/>
      <c r="F191" s="392"/>
    </row>
    <row r="192" spans="1:6" ht="14.25" customHeight="1">
      <c r="A192" s="458"/>
      <c r="B192" s="398"/>
      <c r="C192" s="398" t="s">
        <v>577</v>
      </c>
      <c r="D192" s="391">
        <v>0</v>
      </c>
      <c r="E192" s="353"/>
      <c r="F192" s="392">
        <v>0</v>
      </c>
    </row>
    <row r="193" spans="1:6" ht="14.25" customHeight="1">
      <c r="A193" s="458"/>
      <c r="B193" s="398"/>
      <c r="C193" s="398" t="s">
        <v>168</v>
      </c>
      <c r="D193" s="391">
        <v>0</v>
      </c>
      <c r="E193" s="353"/>
      <c r="F193" s="392"/>
    </row>
    <row r="194" spans="1:6" ht="14.25" customHeight="1">
      <c r="A194" s="459"/>
      <c r="B194" s="378"/>
      <c r="C194" s="460"/>
      <c r="D194" s="395">
        <v>0</v>
      </c>
      <c r="E194" s="396"/>
      <c r="F194" s="397">
        <v>0</v>
      </c>
    </row>
    <row r="195" spans="1:6" ht="14.25" customHeight="1">
      <c r="A195" s="459"/>
      <c r="B195" s="378"/>
      <c r="C195" s="378"/>
      <c r="D195" s="379"/>
      <c r="E195" s="377"/>
      <c r="F195" s="380"/>
    </row>
    <row r="196" spans="1:6" ht="14.25" customHeight="1">
      <c r="A196" s="458"/>
      <c r="B196" s="378"/>
      <c r="C196" s="378" t="s">
        <v>432</v>
      </c>
      <c r="D196" s="391"/>
      <c r="E196" s="353"/>
      <c r="F196" s="392"/>
    </row>
    <row r="197" spans="1:6" ht="14.25" customHeight="1">
      <c r="A197" s="458"/>
      <c r="B197" s="398"/>
      <c r="C197" s="398" t="s">
        <v>434</v>
      </c>
      <c r="D197" s="391">
        <v>-1043941.6799999997</v>
      </c>
      <c r="E197" s="353"/>
      <c r="F197" s="392">
        <v>-6826863</v>
      </c>
    </row>
    <row r="198" spans="1:6" ht="14.25" customHeight="1">
      <c r="A198" s="458"/>
      <c r="B198" s="398"/>
      <c r="C198" s="398" t="s">
        <v>48</v>
      </c>
      <c r="D198" s="391">
        <v>0</v>
      </c>
      <c r="E198" s="353"/>
      <c r="F198" s="392">
        <v>0</v>
      </c>
    </row>
    <row r="199" spans="1:6" ht="14.25" customHeight="1">
      <c r="A199" s="458"/>
      <c r="B199" s="398"/>
      <c r="C199" s="398" t="s">
        <v>430</v>
      </c>
      <c r="D199" s="391">
        <v>-8793711.9900000002</v>
      </c>
      <c r="E199" s="353"/>
      <c r="F199" s="392">
        <v>-4237444</v>
      </c>
    </row>
    <row r="200" spans="1:6" ht="14.25" customHeight="1">
      <c r="A200" s="458"/>
      <c r="B200" s="398"/>
      <c r="C200" s="398" t="s">
        <v>517</v>
      </c>
      <c r="D200" s="391">
        <v>-18216450</v>
      </c>
      <c r="E200" s="353"/>
      <c r="F200" s="392">
        <v>20032890</v>
      </c>
    </row>
    <row r="201" spans="1:6" ht="14.25" customHeight="1">
      <c r="A201" s="458"/>
      <c r="B201" s="398"/>
      <c r="C201" s="398" t="s">
        <v>435</v>
      </c>
      <c r="D201" s="391"/>
      <c r="E201" s="353"/>
      <c r="F201" s="392">
        <v>2626</v>
      </c>
    </row>
    <row r="202" spans="1:6" ht="14.25" customHeight="1">
      <c r="A202" s="458"/>
      <c r="B202" s="398"/>
      <c r="C202" s="398" t="s">
        <v>131</v>
      </c>
      <c r="D202" s="391"/>
      <c r="E202" s="353"/>
      <c r="F202" s="392"/>
    </row>
    <row r="203" spans="1:6" ht="14.25" customHeight="1">
      <c r="A203" s="458"/>
      <c r="B203" s="398"/>
      <c r="C203" s="398" t="s">
        <v>130</v>
      </c>
      <c r="D203" s="391"/>
      <c r="E203" s="353"/>
      <c r="F203" s="392"/>
    </row>
    <row r="204" spans="1:6" ht="14.25" customHeight="1">
      <c r="A204" s="458"/>
      <c r="B204" s="398"/>
      <c r="C204" s="378" t="s">
        <v>431</v>
      </c>
      <c r="D204" s="379">
        <v>-28054103.670000002</v>
      </c>
      <c r="E204" s="377"/>
      <c r="F204" s="380">
        <v>8971209</v>
      </c>
    </row>
    <row r="205" spans="1:6" ht="14.25" customHeight="1">
      <c r="A205" s="458"/>
      <c r="B205" s="398"/>
      <c r="C205" s="378"/>
      <c r="D205" s="379"/>
      <c r="E205" s="377"/>
      <c r="F205" s="380"/>
    </row>
    <row r="206" spans="1:6" ht="14.25" customHeight="1">
      <c r="A206" s="458"/>
      <c r="B206" s="398"/>
      <c r="C206" s="378" t="s">
        <v>129</v>
      </c>
      <c r="D206" s="391"/>
      <c r="E206" s="353"/>
      <c r="F206" s="392"/>
    </row>
    <row r="207" spans="1:6" ht="14.25" customHeight="1">
      <c r="A207" s="458"/>
      <c r="B207" s="398"/>
      <c r="C207" s="398" t="s">
        <v>128</v>
      </c>
      <c r="D207" s="391"/>
      <c r="E207" s="353"/>
      <c r="F207" s="392"/>
    </row>
    <row r="208" spans="1:6" ht="14.25" customHeight="1">
      <c r="A208" s="458"/>
      <c r="B208" s="398"/>
      <c r="C208" s="398" t="s">
        <v>614</v>
      </c>
      <c r="D208" s="391">
        <v>0</v>
      </c>
      <c r="E208" s="353"/>
      <c r="F208" s="392">
        <v>-31019250</v>
      </c>
    </row>
    <row r="209" spans="1:6" ht="14.25" customHeight="1">
      <c r="A209" s="458"/>
      <c r="B209" s="398"/>
      <c r="C209" s="398" t="s">
        <v>127</v>
      </c>
      <c r="D209" s="391"/>
      <c r="E209" s="353"/>
      <c r="F209" s="392"/>
    </row>
    <row r="210" spans="1:6" ht="14.25" customHeight="1">
      <c r="A210" s="458"/>
      <c r="B210" s="398"/>
      <c r="C210" s="398" t="s">
        <v>126</v>
      </c>
      <c r="D210" s="391"/>
      <c r="E210" s="353"/>
      <c r="F210" s="392"/>
    </row>
    <row r="211" spans="1:6" ht="14.25" customHeight="1">
      <c r="A211" s="458"/>
      <c r="B211" s="398"/>
      <c r="C211" s="398" t="s">
        <v>125</v>
      </c>
      <c r="D211" s="391"/>
      <c r="E211" s="353"/>
      <c r="F211" s="392"/>
    </row>
    <row r="212" spans="1:6" ht="14.25" customHeight="1">
      <c r="A212" s="458"/>
      <c r="B212" s="398"/>
      <c r="C212" s="378" t="s">
        <v>433</v>
      </c>
      <c r="D212" s="379">
        <v>0</v>
      </c>
      <c r="E212" s="377"/>
      <c r="F212" s="380">
        <v>-31019250</v>
      </c>
    </row>
    <row r="213" spans="1:6" ht="14.25" customHeight="1">
      <c r="A213" s="458"/>
      <c r="B213" s="398"/>
      <c r="C213" s="378"/>
      <c r="D213" s="379"/>
      <c r="E213" s="377"/>
      <c r="F213" s="380"/>
    </row>
    <row r="214" spans="1:6" ht="14.25" customHeight="1">
      <c r="A214" s="458"/>
      <c r="B214" s="398"/>
      <c r="C214" s="378" t="s">
        <v>124</v>
      </c>
      <c r="D214" s="391"/>
      <c r="E214" s="353"/>
      <c r="F214" s="392"/>
    </row>
    <row r="215" spans="1:6" ht="14.25" customHeight="1">
      <c r="A215" s="458"/>
      <c r="B215" s="398"/>
      <c r="C215" s="398" t="s">
        <v>123</v>
      </c>
      <c r="D215" s="391"/>
      <c r="E215" s="353"/>
      <c r="F215" s="392"/>
    </row>
    <row r="216" spans="1:6" ht="14.25" customHeight="1">
      <c r="A216" s="458"/>
      <c r="B216" s="398"/>
      <c r="C216" s="398" t="s">
        <v>148</v>
      </c>
      <c r="D216" s="391">
        <v>23838769</v>
      </c>
      <c r="E216" s="353"/>
      <c r="F216" s="392">
        <v>25552752</v>
      </c>
    </row>
    <row r="217" spans="1:6" ht="14.25" customHeight="1">
      <c r="A217" s="458"/>
      <c r="B217" s="398"/>
      <c r="C217" s="398" t="s">
        <v>149</v>
      </c>
      <c r="D217" s="391">
        <v>775209</v>
      </c>
      <c r="E217" s="353"/>
      <c r="F217" s="392">
        <v>0</v>
      </c>
    </row>
    <row r="218" spans="1:6" ht="14.25" customHeight="1">
      <c r="A218" s="458"/>
      <c r="B218" s="398"/>
      <c r="C218" s="398" t="s">
        <v>900</v>
      </c>
      <c r="D218" s="391"/>
      <c r="E218" s="353"/>
      <c r="F218" s="392">
        <v>100000</v>
      </c>
    </row>
    <row r="219" spans="1:6" ht="14.25" customHeight="1">
      <c r="A219" s="458"/>
      <c r="B219" s="398"/>
      <c r="C219" s="378" t="s">
        <v>122</v>
      </c>
      <c r="D219" s="379">
        <v>24613978</v>
      </c>
      <c r="E219" s="377"/>
      <c r="F219" s="380">
        <v>25652752</v>
      </c>
    </row>
    <row r="220" spans="1:6" ht="14.25" customHeight="1">
      <c r="A220" s="458"/>
      <c r="B220" s="398"/>
      <c r="C220" s="378"/>
      <c r="D220" s="379"/>
      <c r="E220" s="377"/>
      <c r="F220" s="380"/>
    </row>
    <row r="221" spans="1:6" ht="14.25" customHeight="1">
      <c r="A221" s="458"/>
      <c r="B221" s="398"/>
      <c r="C221" s="460" t="s">
        <v>121</v>
      </c>
      <c r="D221" s="395">
        <v>-3440125.6700000018</v>
      </c>
      <c r="E221" s="396"/>
      <c r="F221" s="397">
        <v>3604711</v>
      </c>
    </row>
    <row r="222" spans="1:6" ht="14.25" customHeight="1">
      <c r="A222" s="458"/>
      <c r="B222" s="398"/>
      <c r="C222" s="378"/>
      <c r="D222" s="379"/>
      <c r="E222" s="377"/>
      <c r="F222" s="380"/>
    </row>
    <row r="223" spans="1:6" ht="14.25" customHeight="1">
      <c r="A223" s="458"/>
      <c r="B223" s="398"/>
      <c r="C223" s="398" t="s">
        <v>120</v>
      </c>
      <c r="D223" s="391">
        <v>3604819</v>
      </c>
      <c r="E223" s="353"/>
      <c r="F223" s="392">
        <v>108</v>
      </c>
    </row>
    <row r="224" spans="1:6" ht="14.25" customHeight="1">
      <c r="A224" s="458"/>
      <c r="B224" s="398"/>
      <c r="C224" s="398"/>
      <c r="D224" s="391"/>
      <c r="E224" s="353"/>
      <c r="F224" s="392"/>
    </row>
    <row r="225" spans="1:6" ht="14.25" customHeight="1">
      <c r="A225" s="461"/>
      <c r="B225" s="462"/>
      <c r="C225" s="460" t="s">
        <v>119</v>
      </c>
      <c r="D225" s="395">
        <v>164693.32999999821</v>
      </c>
      <c r="E225" s="396"/>
      <c r="F225" s="397">
        <v>3604819</v>
      </c>
    </row>
    <row r="226" spans="1:6" ht="14.25" customHeight="1">
      <c r="A226" s="444"/>
      <c r="B226" s="445"/>
      <c r="C226" s="452"/>
      <c r="D226" s="446"/>
      <c r="E226" s="444"/>
      <c r="F226" s="451"/>
    </row>
    <row r="227" spans="1:6" ht="14.25" customHeight="1">
      <c r="A227" s="444"/>
      <c r="B227" s="445"/>
      <c r="C227" s="452"/>
      <c r="D227" s="463"/>
      <c r="E227" s="444"/>
      <c r="F227" s="451"/>
    </row>
    <row r="228" spans="1:6" ht="14.25" customHeight="1">
      <c r="A228" s="444"/>
      <c r="B228" s="445"/>
      <c r="C228" s="452"/>
      <c r="D228" s="446"/>
      <c r="E228" s="444"/>
      <c r="F228" s="451"/>
    </row>
    <row r="229" spans="1:6" ht="14.25" customHeight="1">
      <c r="A229" s="444"/>
      <c r="B229" s="445"/>
      <c r="C229" s="452"/>
      <c r="D229" s="453"/>
      <c r="E229" s="444"/>
      <c r="F229" s="451"/>
    </row>
    <row r="230" spans="1:6" ht="14.25" customHeight="1">
      <c r="A230" s="444"/>
      <c r="B230" s="452"/>
      <c r="C230" s="452"/>
      <c r="D230" s="453"/>
      <c r="E230" s="444"/>
      <c r="F230" s="454"/>
    </row>
    <row r="231" spans="1:6" ht="14.25" customHeight="1">
      <c r="A231" s="444"/>
      <c r="B231" s="452"/>
      <c r="C231" s="452"/>
      <c r="D231" s="453"/>
      <c r="E231" s="444"/>
      <c r="F231" s="454"/>
    </row>
    <row r="232" spans="1:6" ht="14.25" customHeight="1">
      <c r="A232" s="444"/>
      <c r="B232" s="452"/>
      <c r="C232" s="452"/>
      <c r="D232" s="453" t="s">
        <v>578</v>
      </c>
      <c r="E232" s="444"/>
      <c r="F232" s="454"/>
    </row>
    <row r="233" spans="1:6" ht="14.25" customHeight="1">
      <c r="A233" s="444"/>
      <c r="B233" s="452"/>
      <c r="C233" s="452"/>
      <c r="D233" s="453"/>
      <c r="E233" s="444"/>
      <c r="F233" s="454"/>
    </row>
    <row r="234" spans="1:6" ht="14.25" customHeight="1">
      <c r="A234" s="444"/>
      <c r="B234" s="452"/>
      <c r="C234" s="452"/>
      <c r="D234" s="453" t="s">
        <v>505</v>
      </c>
      <c r="E234" s="444"/>
      <c r="F234" s="454"/>
    </row>
    <row r="235" spans="1:6" ht="14.25" customHeight="1">
      <c r="A235" s="444"/>
      <c r="B235" s="452"/>
      <c r="C235" s="452"/>
      <c r="D235" s="452"/>
      <c r="E235" s="444"/>
      <c r="F235" s="455"/>
    </row>
    <row r="236" spans="1:6" ht="14.25" customHeight="1">
      <c r="A236" s="351" t="s">
        <v>892</v>
      </c>
      <c r="B236" s="353"/>
      <c r="C236" s="354"/>
      <c r="D236" s="353"/>
      <c r="E236" s="354"/>
      <c r="F236" s="359"/>
    </row>
    <row r="237" spans="1:6" s="324" customFormat="1" ht="14.25" customHeight="1">
      <c r="A237" s="464"/>
      <c r="B237" s="464"/>
      <c r="C237" s="464"/>
      <c r="D237" s="464"/>
      <c r="E237" s="464"/>
      <c r="F237" s="465"/>
    </row>
    <row r="238" spans="1:6" ht="14.25" customHeight="1">
      <c r="A238" s="361"/>
      <c r="B238" s="362"/>
      <c r="C238" s="361"/>
      <c r="D238" s="363"/>
      <c r="E238" s="362"/>
      <c r="F238" s="364"/>
    </row>
    <row r="239" spans="1:6" ht="14.25" customHeight="1">
      <c r="A239" s="365" t="s">
        <v>165</v>
      </c>
      <c r="B239" s="366" t="s">
        <v>880</v>
      </c>
      <c r="C239" s="365" t="s">
        <v>101</v>
      </c>
      <c r="D239" s="367" t="s">
        <v>877</v>
      </c>
      <c r="E239" s="366"/>
      <c r="F239" s="368" t="s">
        <v>606</v>
      </c>
    </row>
    <row r="240" spans="1:6" ht="14.25" customHeight="1">
      <c r="A240" s="369"/>
      <c r="B240" s="369"/>
      <c r="C240" s="369"/>
      <c r="D240" s="369"/>
      <c r="E240" s="369"/>
      <c r="F240" s="370"/>
    </row>
    <row r="241" spans="1:6" ht="14.25" customHeight="1">
      <c r="A241" s="456"/>
      <c r="B241" s="378"/>
      <c r="C241" s="457"/>
      <c r="D241" s="374"/>
      <c r="E241" s="372"/>
      <c r="F241" s="375"/>
    </row>
    <row r="242" spans="1:6" ht="14.25" customHeight="1">
      <c r="A242" s="459"/>
      <c r="B242" s="378"/>
      <c r="C242" s="378" t="s">
        <v>411</v>
      </c>
      <c r="D242" s="379"/>
      <c r="E242" s="377"/>
      <c r="F242" s="380">
        <v>0</v>
      </c>
    </row>
    <row r="243" spans="1:6" ht="14.25" customHeight="1">
      <c r="A243" s="458"/>
      <c r="B243" s="398"/>
      <c r="C243" s="398" t="s">
        <v>429</v>
      </c>
      <c r="D243" s="391"/>
      <c r="E243" s="353"/>
      <c r="F243" s="392">
        <v>0</v>
      </c>
    </row>
    <row r="244" spans="1:6" ht="14.25" customHeight="1">
      <c r="A244" s="458"/>
      <c r="B244" s="398"/>
      <c r="C244" s="398" t="s">
        <v>428</v>
      </c>
      <c r="D244" s="391"/>
      <c r="E244" s="353"/>
      <c r="F244" s="392">
        <v>0</v>
      </c>
    </row>
    <row r="245" spans="1:6" ht="14.25" customHeight="1">
      <c r="A245" s="458"/>
      <c r="B245" s="398"/>
      <c r="C245" s="398" t="s">
        <v>579</v>
      </c>
      <c r="D245" s="391"/>
      <c r="E245" s="353"/>
      <c r="F245" s="392">
        <v>0</v>
      </c>
    </row>
    <row r="246" spans="1:6" ht="14.25" customHeight="1">
      <c r="A246" s="458"/>
      <c r="B246" s="378"/>
      <c r="C246" s="378" t="s">
        <v>401</v>
      </c>
      <c r="D246" s="379">
        <v>0</v>
      </c>
      <c r="E246" s="377"/>
      <c r="F246" s="380">
        <v>0</v>
      </c>
    </row>
    <row r="247" spans="1:6" ht="14.25" customHeight="1">
      <c r="A247" s="458"/>
      <c r="B247" s="378"/>
      <c r="C247" s="378"/>
      <c r="D247" s="379"/>
      <c r="E247" s="377"/>
      <c r="F247" s="380"/>
    </row>
    <row r="248" spans="1:6" ht="14.25" customHeight="1">
      <c r="A248" s="458"/>
      <c r="B248" s="398"/>
      <c r="C248" s="378" t="s">
        <v>402</v>
      </c>
      <c r="D248" s="379">
        <v>0</v>
      </c>
      <c r="E248" s="377"/>
      <c r="F248" s="380">
        <v>-2470</v>
      </c>
    </row>
    <row r="249" spans="1:6" ht="14.25" customHeight="1">
      <c r="A249" s="458"/>
      <c r="B249" s="398"/>
      <c r="C249" s="398" t="s">
        <v>403</v>
      </c>
      <c r="D249" s="391"/>
      <c r="E249" s="353"/>
      <c r="F249" s="392">
        <v>0</v>
      </c>
    </row>
    <row r="250" spans="1:6" ht="14.25" customHeight="1">
      <c r="A250" s="458"/>
      <c r="B250" s="398"/>
      <c r="C250" s="398" t="s">
        <v>893</v>
      </c>
      <c r="D250" s="391"/>
      <c r="E250" s="353"/>
      <c r="F250" s="392">
        <v>-270</v>
      </c>
    </row>
    <row r="251" spans="1:6" ht="14.25" customHeight="1">
      <c r="A251" s="458"/>
      <c r="B251" s="398"/>
      <c r="C251" s="398" t="s">
        <v>404</v>
      </c>
      <c r="D251" s="391">
        <v>0</v>
      </c>
      <c r="E251" s="353"/>
      <c r="F251" s="392">
        <v>-2200</v>
      </c>
    </row>
    <row r="252" spans="1:6" ht="14.25" customHeight="1">
      <c r="A252" s="458"/>
      <c r="B252" s="398"/>
      <c r="C252" s="398" t="s">
        <v>611</v>
      </c>
      <c r="D252" s="391">
        <v>0</v>
      </c>
      <c r="E252" s="353"/>
      <c r="F252" s="392">
        <v>0</v>
      </c>
    </row>
    <row r="253" spans="1:6" ht="14.25" customHeight="1">
      <c r="A253" s="458"/>
      <c r="B253" s="398"/>
      <c r="C253" s="398" t="s">
        <v>624</v>
      </c>
      <c r="D253" s="391">
        <v>0</v>
      </c>
      <c r="E253" s="353"/>
      <c r="F253" s="392">
        <v>0</v>
      </c>
    </row>
    <row r="254" spans="1:6" s="324" customFormat="1" ht="14.25" customHeight="1">
      <c r="A254" s="458"/>
      <c r="B254" s="398"/>
      <c r="C254" s="398" t="s">
        <v>622</v>
      </c>
      <c r="D254" s="391">
        <v>0</v>
      </c>
      <c r="E254" s="353"/>
      <c r="F254" s="392">
        <v>0</v>
      </c>
    </row>
    <row r="255" spans="1:6" ht="14.25" customHeight="1">
      <c r="A255" s="458"/>
      <c r="B255" s="398"/>
      <c r="C255" s="398" t="s">
        <v>601</v>
      </c>
      <c r="D255" s="391">
        <v>0</v>
      </c>
      <c r="E255" s="353"/>
      <c r="F255" s="392">
        <v>0</v>
      </c>
    </row>
    <row r="256" spans="1:6" ht="14.25" customHeight="1">
      <c r="A256" s="458"/>
      <c r="B256" s="398"/>
      <c r="C256" s="398" t="s">
        <v>623</v>
      </c>
      <c r="D256" s="391">
        <v>0</v>
      </c>
      <c r="E256" s="353"/>
      <c r="F256" s="392">
        <v>0</v>
      </c>
    </row>
    <row r="257" spans="1:6" ht="14.25" customHeight="1">
      <c r="A257" s="458"/>
      <c r="B257" s="398"/>
      <c r="C257" s="398" t="s">
        <v>405</v>
      </c>
      <c r="D257" s="391">
        <v>0</v>
      </c>
      <c r="E257" s="353"/>
      <c r="F257" s="392">
        <v>0</v>
      </c>
    </row>
    <row r="258" spans="1:6" ht="14.25" customHeight="1">
      <c r="A258" s="458"/>
      <c r="B258" s="398"/>
      <c r="C258" s="398"/>
      <c r="D258" s="391"/>
      <c r="E258" s="353"/>
      <c r="F258" s="392"/>
    </row>
    <row r="259" spans="1:6" ht="14.25" customHeight="1">
      <c r="A259" s="459"/>
      <c r="B259" s="378"/>
      <c r="C259" s="378" t="s">
        <v>406</v>
      </c>
      <c r="D259" s="379">
        <v>0</v>
      </c>
      <c r="E259" s="377"/>
      <c r="F259" s="380">
        <v>-2470</v>
      </c>
    </row>
    <row r="260" spans="1:6" ht="14.25" customHeight="1">
      <c r="A260" s="458"/>
      <c r="B260" s="398"/>
      <c r="C260" s="398"/>
      <c r="D260" s="391"/>
      <c r="E260" s="353"/>
      <c r="F260" s="392"/>
    </row>
    <row r="261" spans="1:6" ht="14.25" customHeight="1">
      <c r="A261" s="458"/>
      <c r="B261" s="398"/>
      <c r="C261" s="398" t="s">
        <v>410</v>
      </c>
      <c r="D261" s="391">
        <v>0</v>
      </c>
      <c r="E261" s="353"/>
      <c r="F261" s="392">
        <v>0</v>
      </c>
    </row>
    <row r="262" spans="1:6" ht="14.25" customHeight="1">
      <c r="A262" s="458"/>
      <c r="B262" s="398"/>
      <c r="C262" s="398"/>
      <c r="D262" s="391"/>
      <c r="E262" s="353"/>
      <c r="F262" s="392"/>
    </row>
    <row r="263" spans="1:6" ht="14.25" customHeight="1">
      <c r="A263" s="458"/>
      <c r="B263" s="398"/>
      <c r="C263" s="460" t="s">
        <v>407</v>
      </c>
      <c r="D263" s="395">
        <v>0</v>
      </c>
      <c r="E263" s="396"/>
      <c r="F263" s="397">
        <v>-2470</v>
      </c>
    </row>
    <row r="264" spans="1:6" ht="14.25" customHeight="1">
      <c r="A264" s="458"/>
      <c r="B264" s="398"/>
      <c r="C264" s="398"/>
      <c r="D264" s="391"/>
      <c r="E264" s="353"/>
      <c r="F264" s="392"/>
    </row>
    <row r="265" spans="1:6" ht="14.25" customHeight="1">
      <c r="A265" s="458"/>
      <c r="B265" s="398"/>
      <c r="C265" s="398" t="s">
        <v>422</v>
      </c>
      <c r="D265" s="391">
        <v>0</v>
      </c>
      <c r="E265" s="353"/>
      <c r="F265" s="392">
        <v>0</v>
      </c>
    </row>
    <row r="266" spans="1:6" ht="14.25" customHeight="1">
      <c r="A266" s="458"/>
      <c r="B266" s="398"/>
      <c r="C266" s="398"/>
      <c r="D266" s="391"/>
      <c r="E266" s="353"/>
      <c r="F266" s="392"/>
    </row>
    <row r="267" spans="1:6" ht="14.25" customHeight="1">
      <c r="A267" s="458"/>
      <c r="B267" s="398"/>
      <c r="C267" s="398" t="s">
        <v>898</v>
      </c>
      <c r="D267" s="391"/>
      <c r="E267" s="353"/>
      <c r="F267" s="392">
        <v>0</v>
      </c>
    </row>
    <row r="268" spans="1:6" ht="14.25" customHeight="1">
      <c r="A268" s="458"/>
      <c r="B268" s="398"/>
      <c r="C268" s="398"/>
      <c r="D268" s="391"/>
      <c r="E268" s="353"/>
      <c r="F268" s="392"/>
    </row>
    <row r="269" spans="1:6" ht="14.25" customHeight="1">
      <c r="A269" s="458"/>
      <c r="B269" s="398"/>
      <c r="C269" s="398" t="s">
        <v>408</v>
      </c>
      <c r="D269" s="391">
        <v>339999</v>
      </c>
      <c r="E269" s="353"/>
      <c r="F269" s="392">
        <v>209999</v>
      </c>
    </row>
    <row r="270" spans="1:6" ht="14.25" customHeight="1">
      <c r="A270" s="458"/>
      <c r="B270" s="398"/>
      <c r="C270" s="398"/>
      <c r="D270" s="391"/>
      <c r="E270" s="353"/>
      <c r="F270" s="392"/>
    </row>
    <row r="271" spans="1:6" ht="14.25" customHeight="1">
      <c r="A271" s="458"/>
      <c r="B271" s="398"/>
      <c r="C271" s="398" t="s">
        <v>409</v>
      </c>
      <c r="D271" s="391">
        <v>-339999</v>
      </c>
      <c r="E271" s="353"/>
      <c r="F271" s="392">
        <v>-209999</v>
      </c>
    </row>
    <row r="272" spans="1:6" ht="14.25" customHeight="1">
      <c r="A272" s="466"/>
      <c r="B272" s="467"/>
      <c r="C272" s="468"/>
      <c r="D272" s="468"/>
      <c r="E272" s="467"/>
      <c r="F272" s="469"/>
    </row>
  </sheetData>
  <phoneticPr fontId="92" type="noConversion"/>
  <printOptions horizontalCentered="1"/>
  <pageMargins left="0.70866141732283472" right="0.70866141732283472" top="0.74803149606299213" bottom="0.74803149606299213" header="0.31496062992125984" footer="0.31496062992125984"/>
  <pageSetup paperSize="9" scale="71" orientation="portrait" r:id="rId1"/>
  <headerFooter scaleWithDoc="0"/>
  <rowBreaks count="4" manualBreakCount="4">
    <brk id="66" max="5" man="1"/>
    <brk id="128" max="5" man="1"/>
    <brk id="182" max="5" man="1"/>
    <brk id="235" max="5" man="1"/>
  </rowBreaks>
</worksheet>
</file>

<file path=xl/worksheets/sheet3.xml><?xml version="1.0" encoding="utf-8"?>
<worksheet xmlns="http://schemas.openxmlformats.org/spreadsheetml/2006/main" xmlns:r="http://schemas.openxmlformats.org/officeDocument/2006/relationships">
  <dimension ref="B1:P28"/>
  <sheetViews>
    <sheetView view="pageBreakPreview" zoomScaleNormal="100" zoomScaleSheetLayoutView="100" workbookViewId="0">
      <selection activeCell="J9" sqref="J9"/>
    </sheetView>
  </sheetViews>
  <sheetFormatPr defaultColWidth="10.28515625" defaultRowHeight="15"/>
  <cols>
    <col min="1" max="1" width="3.42578125" style="88" customWidth="1"/>
    <col min="2" max="2" width="26.140625" style="88" customWidth="1"/>
    <col min="3" max="10" width="13.7109375" style="88" customWidth="1"/>
    <col min="11" max="11" width="2.5703125" style="88" customWidth="1"/>
    <col min="12" max="12" width="9.7109375" style="89" customWidth="1"/>
    <col min="13" max="13" width="11.85546875" style="89" bestFit="1" customWidth="1"/>
    <col min="14" max="14" width="14.28515625" style="89" customWidth="1"/>
    <col min="15" max="16" width="10.7109375" style="89" customWidth="1"/>
    <col min="17" max="20" width="10.7109375" style="88" customWidth="1"/>
    <col min="21" max="16384" width="10.28515625" style="88"/>
  </cols>
  <sheetData>
    <row r="1" spans="2:15" ht="18">
      <c r="B1" s="87" t="e">
        <f>+#REF!</f>
        <v>#REF!</v>
      </c>
    </row>
    <row r="2" spans="2:15" ht="18">
      <c r="B2" s="87" t="e">
        <f>+#REF!</f>
        <v>#REF!</v>
      </c>
      <c r="D2" s="90"/>
      <c r="E2" s="90"/>
      <c r="F2" s="90"/>
      <c r="G2" s="90"/>
      <c r="H2" s="90"/>
      <c r="I2" s="90"/>
      <c r="J2" s="90"/>
      <c r="K2" s="90"/>
    </row>
    <row r="3" spans="2:15">
      <c r="B3" s="91" t="s">
        <v>60</v>
      </c>
      <c r="D3" s="92"/>
      <c r="E3" s="92"/>
      <c r="F3" s="92"/>
      <c r="G3" s="92"/>
      <c r="H3" s="92"/>
      <c r="I3" s="92"/>
      <c r="J3" s="92"/>
      <c r="K3" s="92"/>
    </row>
    <row r="4" spans="2:15" ht="15.75" thickBot="1"/>
    <row r="5" spans="2:15" ht="15.75" thickTop="1">
      <c r="B5" s="93"/>
      <c r="C5" s="94" t="s">
        <v>4</v>
      </c>
      <c r="D5" s="94" t="s">
        <v>484</v>
      </c>
      <c r="E5" s="94" t="s">
        <v>485</v>
      </c>
      <c r="F5" s="94" t="s">
        <v>486</v>
      </c>
      <c r="G5" s="94" t="s">
        <v>487</v>
      </c>
      <c r="H5" s="94" t="s">
        <v>488</v>
      </c>
      <c r="I5" s="94" t="s">
        <v>489</v>
      </c>
      <c r="J5" s="94"/>
      <c r="K5" s="95"/>
    </row>
    <row r="6" spans="2:15">
      <c r="B6" s="96" t="s">
        <v>490</v>
      </c>
      <c r="C6" s="97"/>
      <c r="D6" s="97"/>
      <c r="E6" s="97" t="s">
        <v>491</v>
      </c>
      <c r="F6" s="97" t="s">
        <v>492</v>
      </c>
      <c r="G6" s="97" t="s">
        <v>493</v>
      </c>
      <c r="H6" s="97" t="s">
        <v>494</v>
      </c>
      <c r="I6" s="97" t="s">
        <v>495</v>
      </c>
      <c r="J6" s="97" t="s">
        <v>137</v>
      </c>
      <c r="K6" s="98"/>
    </row>
    <row r="7" spans="2:15">
      <c r="B7" s="96"/>
      <c r="C7" s="99"/>
      <c r="D7" s="99"/>
      <c r="E7" s="100"/>
      <c r="F7" s="100"/>
      <c r="G7" s="100"/>
      <c r="H7" s="100"/>
      <c r="I7" s="100"/>
      <c r="J7" s="101"/>
      <c r="K7" s="98"/>
    </row>
    <row r="8" spans="2:15">
      <c r="B8" s="96" t="s">
        <v>507</v>
      </c>
      <c r="C8" s="102"/>
      <c r="D8" s="102"/>
      <c r="E8" s="102"/>
      <c r="F8" s="102">
        <v>5914060</v>
      </c>
      <c r="G8" s="102">
        <v>742484</v>
      </c>
      <c r="H8" s="102">
        <v>1092600</v>
      </c>
      <c r="I8" s="102">
        <v>0</v>
      </c>
      <c r="J8" s="103">
        <f>SUM(C8:I8)</f>
        <v>7749144</v>
      </c>
      <c r="K8" s="98"/>
    </row>
    <row r="9" spans="2:15">
      <c r="B9" s="104" t="s">
        <v>496</v>
      </c>
      <c r="C9" s="105"/>
      <c r="D9" s="105"/>
      <c r="E9" s="105"/>
      <c r="F9" s="105">
        <v>963360.66</v>
      </c>
      <c r="G9" s="105">
        <v>148658</v>
      </c>
      <c r="H9" s="105"/>
      <c r="I9" s="105"/>
      <c r="J9" s="103">
        <f>SUM(C9:I9)</f>
        <v>1112018.6600000001</v>
      </c>
      <c r="K9" s="98"/>
    </row>
    <row r="10" spans="2:15">
      <c r="B10" s="104" t="s">
        <v>497</v>
      </c>
      <c r="C10" s="105"/>
      <c r="D10" s="105"/>
      <c r="E10" s="105"/>
      <c r="F10" s="105"/>
      <c r="G10" s="105"/>
      <c r="H10" s="105"/>
      <c r="I10" s="105"/>
      <c r="J10" s="106">
        <f>SUM(C10:I10)</f>
        <v>0</v>
      </c>
      <c r="K10" s="98"/>
    </row>
    <row r="11" spans="2:15">
      <c r="B11" s="104" t="s">
        <v>498</v>
      </c>
      <c r="C11" s="105"/>
      <c r="D11" s="105"/>
      <c r="E11" s="105"/>
      <c r="F11" s="105"/>
      <c r="G11" s="105"/>
      <c r="H11" s="105"/>
      <c r="I11" s="105"/>
      <c r="J11" s="106">
        <f>SUM(C11:I11)</f>
        <v>0</v>
      </c>
      <c r="K11" s="98"/>
    </row>
    <row r="12" spans="2:15">
      <c r="B12" s="96" t="s">
        <v>606</v>
      </c>
      <c r="C12" s="102">
        <f t="shared" ref="C12:J12" si="0">+C8+C9+C11+C10</f>
        <v>0</v>
      </c>
      <c r="D12" s="102">
        <f t="shared" si="0"/>
        <v>0</v>
      </c>
      <c r="E12" s="102">
        <f t="shared" si="0"/>
        <v>0</v>
      </c>
      <c r="F12" s="102">
        <f t="shared" si="0"/>
        <v>6877420.6600000001</v>
      </c>
      <c r="G12" s="102">
        <f t="shared" si="0"/>
        <v>891142</v>
      </c>
      <c r="H12" s="102">
        <f t="shared" si="0"/>
        <v>1092600</v>
      </c>
      <c r="I12" s="102">
        <f t="shared" si="0"/>
        <v>0</v>
      </c>
      <c r="J12" s="102">
        <f t="shared" si="0"/>
        <v>8861162.6600000001</v>
      </c>
      <c r="K12" s="98"/>
    </row>
    <row r="13" spans="2:15">
      <c r="B13" s="107"/>
      <c r="C13" s="105"/>
      <c r="D13" s="105"/>
      <c r="E13" s="105"/>
      <c r="F13" s="89"/>
      <c r="G13" s="89"/>
      <c r="H13" s="89"/>
      <c r="I13" s="89"/>
      <c r="J13" s="106"/>
      <c r="K13" s="98"/>
    </row>
    <row r="14" spans="2:15">
      <c r="B14" s="96" t="s">
        <v>499</v>
      </c>
      <c r="C14" s="106"/>
      <c r="D14" s="106"/>
      <c r="E14" s="89"/>
      <c r="F14" s="89"/>
      <c r="G14" s="89"/>
      <c r="H14" s="89"/>
      <c r="I14" s="89"/>
      <c r="J14" s="106"/>
      <c r="K14" s="98"/>
    </row>
    <row r="15" spans="2:15">
      <c r="B15" s="96" t="str">
        <f>+B8</f>
        <v>31 Dhjetor 2010</v>
      </c>
      <c r="C15" s="102">
        <v>0</v>
      </c>
      <c r="D15" s="102"/>
      <c r="E15" s="102"/>
      <c r="F15" s="102">
        <v>2568860.12</v>
      </c>
      <c r="G15" s="102">
        <v>415291.14</v>
      </c>
      <c r="H15" s="102">
        <v>643492.09</v>
      </c>
      <c r="I15" s="102">
        <v>0</v>
      </c>
      <c r="J15" s="103">
        <f>SUM(C15:I15)</f>
        <v>3627643.35</v>
      </c>
      <c r="K15" s="98"/>
    </row>
    <row r="16" spans="2:15">
      <c r="B16" s="104" t="s">
        <v>500</v>
      </c>
      <c r="C16" s="105"/>
      <c r="D16" s="105"/>
      <c r="E16" s="105"/>
      <c r="F16" s="105">
        <v>845656</v>
      </c>
      <c r="G16" s="105">
        <v>112384</v>
      </c>
      <c r="H16" s="105">
        <v>89822</v>
      </c>
      <c r="I16" s="105">
        <v>0</v>
      </c>
      <c r="J16" s="89">
        <f>SUM(C16:I16)</f>
        <v>1047862</v>
      </c>
      <c r="K16" s="98"/>
      <c r="O16" s="88"/>
    </row>
    <row r="17" spans="2:11">
      <c r="B17" s="104" t="s">
        <v>498</v>
      </c>
      <c r="C17" s="105"/>
      <c r="D17" s="105"/>
      <c r="E17" s="105"/>
      <c r="F17" s="105"/>
      <c r="G17" s="105"/>
      <c r="H17" s="105"/>
      <c r="I17" s="105"/>
      <c r="J17" s="89">
        <f>SUM(C17:I17)</f>
        <v>0</v>
      </c>
      <c r="K17" s="98"/>
    </row>
    <row r="18" spans="2:11">
      <c r="B18" s="96" t="s">
        <v>606</v>
      </c>
      <c r="C18" s="103">
        <f t="shared" ref="C18:J18" si="1">SUM(C15:C17)</f>
        <v>0</v>
      </c>
      <c r="D18" s="103">
        <f t="shared" si="1"/>
        <v>0</v>
      </c>
      <c r="E18" s="103">
        <f t="shared" si="1"/>
        <v>0</v>
      </c>
      <c r="F18" s="103">
        <f t="shared" si="1"/>
        <v>3414516.12</v>
      </c>
      <c r="G18" s="103">
        <f t="shared" si="1"/>
        <v>527675.14</v>
      </c>
      <c r="H18" s="103">
        <f t="shared" si="1"/>
        <v>733314.09</v>
      </c>
      <c r="I18" s="103">
        <f t="shared" si="1"/>
        <v>0</v>
      </c>
      <c r="J18" s="103">
        <f t="shared" si="1"/>
        <v>4675505.3499999996</v>
      </c>
      <c r="K18" s="98"/>
    </row>
    <row r="19" spans="2:11">
      <c r="B19" s="96"/>
      <c r="C19" s="106"/>
      <c r="D19" s="106"/>
      <c r="E19" s="106"/>
      <c r="F19" s="106"/>
      <c r="G19" s="106"/>
      <c r="H19" s="106"/>
      <c r="I19" s="106"/>
      <c r="J19" s="106"/>
      <c r="K19" s="98"/>
    </row>
    <row r="20" spans="2:11">
      <c r="B20" s="96" t="s">
        <v>501</v>
      </c>
      <c r="C20" s="89"/>
      <c r="D20" s="89"/>
      <c r="E20" s="89"/>
      <c r="F20" s="89"/>
      <c r="G20" s="89"/>
      <c r="H20" s="89"/>
      <c r="I20" s="89"/>
      <c r="J20" s="106"/>
      <c r="K20" s="98"/>
    </row>
    <row r="21" spans="2:11" ht="15.75" thickBot="1">
      <c r="B21" s="96" t="str">
        <f>+B15</f>
        <v>31 Dhjetor 2010</v>
      </c>
      <c r="C21" s="108">
        <f t="shared" ref="C21:J21" si="2">+C8-C15</f>
        <v>0</v>
      </c>
      <c r="D21" s="108">
        <f t="shared" si="2"/>
        <v>0</v>
      </c>
      <c r="E21" s="108">
        <f t="shared" si="2"/>
        <v>0</v>
      </c>
      <c r="F21" s="108">
        <f t="shared" si="2"/>
        <v>3345199.88</v>
      </c>
      <c r="G21" s="108">
        <f t="shared" si="2"/>
        <v>327192.86</v>
      </c>
      <c r="H21" s="108">
        <f t="shared" si="2"/>
        <v>449107.91000000003</v>
      </c>
      <c r="I21" s="108">
        <f t="shared" si="2"/>
        <v>0</v>
      </c>
      <c r="J21" s="108">
        <f t="shared" si="2"/>
        <v>4121500.65</v>
      </c>
      <c r="K21" s="98"/>
    </row>
    <row r="22" spans="2:11" ht="15.75" thickTop="1">
      <c r="B22" s="96"/>
      <c r="C22" s="89"/>
      <c r="D22" s="89"/>
      <c r="E22" s="89"/>
      <c r="F22" s="89"/>
      <c r="G22" s="89"/>
      <c r="H22" s="89"/>
      <c r="I22" s="89"/>
      <c r="J22" s="106"/>
      <c r="K22" s="98"/>
    </row>
    <row r="23" spans="2:11" ht="15.75" thickBot="1">
      <c r="B23" s="96" t="str">
        <f>+B18</f>
        <v>31 Dhjetor 2011</v>
      </c>
      <c r="C23" s="108">
        <f t="shared" ref="C23:I23" si="3">+C12-C18</f>
        <v>0</v>
      </c>
      <c r="D23" s="108">
        <f t="shared" si="3"/>
        <v>0</v>
      </c>
      <c r="E23" s="108">
        <f t="shared" si="3"/>
        <v>0</v>
      </c>
      <c r="F23" s="108">
        <f>+F12-F18</f>
        <v>3462904.54</v>
      </c>
      <c r="G23" s="108">
        <f t="shared" si="3"/>
        <v>363466.86</v>
      </c>
      <c r="H23" s="108">
        <f t="shared" si="3"/>
        <v>359285.91000000003</v>
      </c>
      <c r="I23" s="108">
        <f t="shared" si="3"/>
        <v>0</v>
      </c>
      <c r="J23" s="108">
        <f>+J12-J18</f>
        <v>4185657.3100000005</v>
      </c>
      <c r="K23" s="98"/>
    </row>
    <row r="24" spans="2:11" ht="16.5" thickTop="1" thickBot="1">
      <c r="B24" s="109"/>
      <c r="C24" s="110"/>
      <c r="D24" s="110"/>
      <c r="E24" s="110"/>
      <c r="F24" s="110"/>
      <c r="G24" s="110"/>
      <c r="H24" s="110"/>
      <c r="I24" s="110"/>
      <c r="J24" s="110"/>
      <c r="K24" s="111"/>
    </row>
    <row r="25" spans="2:11" s="89" customFormat="1" ht="13.5" thickTop="1"/>
    <row r="26" spans="2:11" s="89" customFormat="1" ht="12.75"/>
    <row r="27" spans="2:11" s="89" customFormat="1" ht="12.75"/>
    <row r="28" spans="2:11" s="89" customFormat="1" ht="12.75"/>
  </sheetData>
  <phoneticPr fontId="92" type="noConversion"/>
  <pageMargins left="0.94" right="0.7"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sheetPr codeName="Sheet19">
    <tabColor rgb="FF92D050"/>
    <pageSetUpPr fitToPage="1"/>
  </sheetPr>
  <dimension ref="A1:I20"/>
  <sheetViews>
    <sheetView view="pageBreakPreview" zoomScaleNormal="100" zoomScaleSheetLayoutView="100" workbookViewId="0">
      <selection sqref="A1:XFD1048576"/>
    </sheetView>
  </sheetViews>
  <sheetFormatPr defaultColWidth="17.7109375" defaultRowHeight="14.25" customHeight="1"/>
  <cols>
    <col min="1" max="1" width="4.7109375" style="325" customWidth="1"/>
    <col min="2" max="2" width="41.7109375" style="325" customWidth="1"/>
    <col min="3" max="9" width="15.7109375" style="325" customWidth="1"/>
    <col min="10" max="10" width="2.7109375" style="325" customWidth="1"/>
    <col min="11" max="11" width="17.85546875" style="325" bestFit="1" customWidth="1"/>
    <col min="12" max="16384" width="17.7109375" style="325"/>
  </cols>
  <sheetData>
    <row r="1" spans="1:9" ht="14.25" customHeight="1">
      <c r="A1" s="329"/>
    </row>
    <row r="2" spans="1:9" ht="14.25" customHeight="1">
      <c r="A2" s="345" t="s">
        <v>899</v>
      </c>
      <c r="B2" s="330"/>
      <c r="C2" s="331"/>
      <c r="D2" s="331"/>
      <c r="E2" s="331"/>
      <c r="F2" s="331"/>
      <c r="G2" s="331"/>
      <c r="H2" s="330"/>
      <c r="I2" s="330"/>
    </row>
    <row r="3" spans="1:9" ht="14.25" customHeight="1">
      <c r="A3" s="345" t="s">
        <v>918</v>
      </c>
      <c r="B3" s="330"/>
      <c r="C3" s="331"/>
      <c r="D3" s="331"/>
      <c r="E3" s="331"/>
      <c r="F3" s="331"/>
      <c r="G3" s="331"/>
      <c r="H3" s="330"/>
      <c r="I3" s="330"/>
    </row>
    <row r="4" spans="1:9" ht="14.25" customHeight="1">
      <c r="A4" s="345"/>
      <c r="B4" s="330"/>
      <c r="C4" s="331"/>
      <c r="D4" s="331"/>
      <c r="E4" s="331"/>
      <c r="F4" s="331"/>
      <c r="G4" s="331"/>
      <c r="H4" s="330"/>
      <c r="I4" s="330"/>
    </row>
    <row r="5" spans="1:9" ht="14.25" customHeight="1">
      <c r="A5" s="345" t="s">
        <v>894</v>
      </c>
      <c r="B5" s="330"/>
      <c r="C5" s="331"/>
      <c r="D5" s="331"/>
      <c r="E5" s="331"/>
      <c r="F5" s="331"/>
      <c r="G5" s="331"/>
      <c r="H5" s="330"/>
      <c r="I5" s="330"/>
    </row>
    <row r="6" spans="1:9" ht="14.25" customHeight="1" thickBot="1">
      <c r="A6" s="331"/>
      <c r="B6" s="331"/>
      <c r="C6" s="331"/>
      <c r="D6" s="331"/>
      <c r="E6" s="331"/>
      <c r="F6" s="331"/>
      <c r="G6" s="331"/>
      <c r="H6" s="330"/>
      <c r="I6" s="330"/>
    </row>
    <row r="7" spans="1:9" s="326" customFormat="1" ht="28.5" customHeight="1" thickTop="1">
      <c r="A7" s="346"/>
      <c r="B7" s="332"/>
      <c r="C7" s="333" t="s">
        <v>139</v>
      </c>
      <c r="D7" s="333" t="s">
        <v>140</v>
      </c>
      <c r="E7" s="333" t="s">
        <v>932</v>
      </c>
      <c r="F7" s="333" t="s">
        <v>141</v>
      </c>
      <c r="G7" s="333" t="s">
        <v>147</v>
      </c>
      <c r="H7" s="334" t="s">
        <v>142</v>
      </c>
      <c r="I7" s="335" t="s">
        <v>137</v>
      </c>
    </row>
    <row r="8" spans="1:9" s="327" customFormat="1" ht="14.25" customHeight="1">
      <c r="A8" s="347" t="s">
        <v>39</v>
      </c>
      <c r="B8" s="336" t="s">
        <v>580</v>
      </c>
      <c r="C8" s="337">
        <v>100000</v>
      </c>
      <c r="D8" s="337">
        <v>0</v>
      </c>
      <c r="E8" s="337">
        <v>0</v>
      </c>
      <c r="F8" s="337">
        <v>0</v>
      </c>
      <c r="G8" s="337">
        <v>0</v>
      </c>
      <c r="H8" s="337">
        <v>0</v>
      </c>
      <c r="I8" s="338">
        <v>100000</v>
      </c>
    </row>
    <row r="9" spans="1:9" s="327" customFormat="1" ht="14.25" customHeight="1">
      <c r="A9" s="348">
        <v>1</v>
      </c>
      <c r="B9" s="339" t="s">
        <v>143</v>
      </c>
      <c r="C9" s="340"/>
      <c r="D9" s="340"/>
      <c r="E9" s="340"/>
      <c r="F9" s="340"/>
      <c r="G9" s="340"/>
      <c r="H9" s="340">
        <v>0</v>
      </c>
      <c r="I9" s="341">
        <v>0</v>
      </c>
    </row>
    <row r="10" spans="1:9" s="327" customFormat="1" ht="14.25" customHeight="1">
      <c r="A10" s="348">
        <v>2</v>
      </c>
      <c r="B10" s="339" t="s">
        <v>144</v>
      </c>
      <c r="C10" s="340"/>
      <c r="D10" s="340"/>
      <c r="E10" s="340"/>
      <c r="F10" s="340"/>
      <c r="G10" s="340"/>
      <c r="H10" s="340"/>
      <c r="I10" s="341">
        <v>0</v>
      </c>
    </row>
    <row r="11" spans="1:9" s="327" customFormat="1" ht="14.25" customHeight="1">
      <c r="A11" s="348">
        <v>3</v>
      </c>
      <c r="B11" s="339" t="s">
        <v>145</v>
      </c>
      <c r="C11" s="340"/>
      <c r="D11" s="340"/>
      <c r="E11" s="340"/>
      <c r="F11" s="340"/>
      <c r="G11" s="340"/>
      <c r="H11" s="340"/>
      <c r="I11" s="341">
        <v>0</v>
      </c>
    </row>
    <row r="12" spans="1:9" s="327" customFormat="1" ht="14.25" customHeight="1">
      <c r="A12" s="348">
        <v>4</v>
      </c>
      <c r="B12" s="339" t="s">
        <v>146</v>
      </c>
      <c r="C12" s="340"/>
      <c r="D12" s="340"/>
      <c r="E12" s="340"/>
      <c r="F12" s="340"/>
      <c r="G12" s="340"/>
      <c r="H12" s="340"/>
      <c r="I12" s="341">
        <v>0</v>
      </c>
    </row>
    <row r="13" spans="1:9" s="327" customFormat="1" ht="14.25" customHeight="1" thickBot="1">
      <c r="A13" s="349" t="s">
        <v>54</v>
      </c>
      <c r="B13" s="342" t="s">
        <v>608</v>
      </c>
      <c r="C13" s="343">
        <v>100000</v>
      </c>
      <c r="D13" s="343">
        <v>0</v>
      </c>
      <c r="E13" s="343">
        <v>0</v>
      </c>
      <c r="F13" s="343">
        <v>0</v>
      </c>
      <c r="G13" s="343">
        <v>0</v>
      </c>
      <c r="H13" s="343">
        <v>0</v>
      </c>
      <c r="I13" s="344">
        <v>100000</v>
      </c>
    </row>
    <row r="14" spans="1:9" s="327" customFormat="1" ht="14.25" customHeight="1" thickTop="1">
      <c r="A14" s="348">
        <v>1</v>
      </c>
      <c r="B14" s="339" t="s">
        <v>143</v>
      </c>
      <c r="C14" s="340"/>
      <c r="D14" s="340"/>
      <c r="E14" s="340"/>
      <c r="F14" s="340"/>
      <c r="G14" s="340"/>
      <c r="H14" s="340">
        <v>0</v>
      </c>
      <c r="I14" s="341">
        <v>0</v>
      </c>
    </row>
    <row r="15" spans="1:9" s="327" customFormat="1" ht="14.25" customHeight="1">
      <c r="A15" s="348">
        <v>2</v>
      </c>
      <c r="B15" s="339" t="s">
        <v>144</v>
      </c>
      <c r="C15" s="340"/>
      <c r="D15" s="340"/>
      <c r="E15" s="340"/>
      <c r="F15" s="340"/>
      <c r="G15" s="340"/>
      <c r="H15" s="340"/>
      <c r="I15" s="341">
        <v>0</v>
      </c>
    </row>
    <row r="16" spans="1:9" s="327" customFormat="1" ht="14.25" customHeight="1">
      <c r="A16" s="348">
        <v>3</v>
      </c>
      <c r="B16" s="339" t="s">
        <v>145</v>
      </c>
      <c r="C16" s="340"/>
      <c r="D16" s="340"/>
      <c r="E16" s="340"/>
      <c r="F16" s="340"/>
      <c r="G16" s="340"/>
      <c r="H16" s="340"/>
      <c r="I16" s="341">
        <v>0</v>
      </c>
    </row>
    <row r="17" spans="1:9" ht="14.25" customHeight="1">
      <c r="A17" s="348">
        <v>4</v>
      </c>
      <c r="B17" s="339" t="s">
        <v>146</v>
      </c>
      <c r="C17" s="340"/>
      <c r="D17" s="340"/>
      <c r="E17" s="340"/>
      <c r="F17" s="340"/>
      <c r="G17" s="340"/>
      <c r="H17" s="340"/>
      <c r="I17" s="341">
        <v>0</v>
      </c>
    </row>
    <row r="18" spans="1:9" ht="14.25" customHeight="1" thickBot="1">
      <c r="A18" s="349" t="s">
        <v>89</v>
      </c>
      <c r="B18" s="342" t="s">
        <v>895</v>
      </c>
      <c r="C18" s="343">
        <v>100000</v>
      </c>
      <c r="D18" s="343">
        <v>0</v>
      </c>
      <c r="E18" s="343">
        <v>0</v>
      </c>
      <c r="F18" s="343">
        <v>0</v>
      </c>
      <c r="G18" s="343">
        <v>0</v>
      </c>
      <c r="H18" s="343">
        <v>0</v>
      </c>
      <c r="I18" s="344">
        <v>100000</v>
      </c>
    </row>
    <row r="19" spans="1:9" ht="14.25" customHeight="1" thickTop="1">
      <c r="A19" s="330"/>
      <c r="B19" s="330"/>
      <c r="C19" s="330"/>
      <c r="D19" s="330"/>
      <c r="E19" s="330"/>
      <c r="F19" s="330"/>
      <c r="G19" s="330"/>
      <c r="H19" s="330"/>
      <c r="I19" s="330"/>
    </row>
    <row r="20" spans="1:9" ht="14.25" customHeight="1">
      <c r="A20" s="330"/>
      <c r="B20" s="330"/>
      <c r="C20" s="330"/>
      <c r="D20" s="330"/>
      <c r="E20" s="330"/>
      <c r="F20" s="330"/>
      <c r="G20" s="330"/>
      <c r="H20" s="330"/>
      <c r="I20" s="330"/>
    </row>
  </sheetData>
  <phoneticPr fontId="92" type="noConversion"/>
  <printOptions horizontalCentered="1"/>
  <pageMargins left="0.70866141732283472" right="0.70866141732283472" top="0.74803149606299213" bottom="0.74803149606299213" header="0.31496062992125984" footer="0.31496062992125984"/>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sheetPr filterMode="1">
    <tabColor rgb="FFFF33CC"/>
    <pageSetUpPr fitToPage="1"/>
  </sheetPr>
  <dimension ref="A1:P151"/>
  <sheetViews>
    <sheetView view="pageBreakPreview" zoomScale="90" zoomScaleSheetLayoutView="90" workbookViewId="0">
      <pane xSplit="3" ySplit="4" topLeftCell="D60" activePane="bottomRight" state="frozen"/>
      <selection pane="topRight" activeCell="D1" sqref="D1"/>
      <selection pane="bottomLeft" activeCell="A5" sqref="A5"/>
      <selection pane="bottomRight" activeCell="E124" sqref="E124"/>
    </sheetView>
  </sheetViews>
  <sheetFormatPr defaultRowHeight="12.75"/>
  <cols>
    <col min="1" max="1" width="9.28515625" style="3" customWidth="1"/>
    <col min="2" max="2" width="9.140625" style="3"/>
    <col min="3" max="3" width="38.5703125" style="2" bestFit="1" customWidth="1"/>
    <col min="4" max="4" width="3.7109375" style="2" customWidth="1"/>
    <col min="5" max="5" width="17.42578125" style="32" customWidth="1"/>
    <col min="6" max="6" width="16.140625" style="32" customWidth="1"/>
    <col min="7" max="7" width="6.28515625" style="4" customWidth="1"/>
    <col min="8" max="8" width="6.85546875" style="4" customWidth="1"/>
    <col min="9" max="9" width="17.42578125" style="2" customWidth="1"/>
    <col min="10" max="10" width="9" style="5" customWidth="1"/>
    <col min="11" max="11" width="9.28515625" style="2" customWidth="1"/>
    <col min="12" max="12" width="12.85546875" style="2" customWidth="1"/>
    <col min="13" max="13" width="20.42578125" style="2" customWidth="1"/>
    <col min="14" max="14" width="9.140625" style="2"/>
    <col min="15" max="15" width="13.5703125" style="2" customWidth="1"/>
    <col min="16" max="16384" width="9.140625" style="2"/>
  </cols>
  <sheetData>
    <row r="1" spans="1:12" ht="18">
      <c r="B1" s="7" t="e">
        <f>+#REF!</f>
        <v>#REF!</v>
      </c>
    </row>
    <row r="2" spans="1:12" ht="18">
      <c r="B2" s="7" t="s">
        <v>506</v>
      </c>
    </row>
    <row r="3" spans="1:12" ht="4.5" customHeight="1"/>
    <row r="4" spans="1:12" ht="15">
      <c r="A4" s="15" t="s">
        <v>361</v>
      </c>
      <c r="B4" s="16" t="s">
        <v>359</v>
      </c>
      <c r="C4" s="17" t="s">
        <v>360</v>
      </c>
      <c r="D4" s="18"/>
      <c r="E4" s="31" t="s">
        <v>362</v>
      </c>
      <c r="F4" s="31" t="s">
        <v>363</v>
      </c>
      <c r="G4" s="19"/>
      <c r="H4" s="19"/>
      <c r="I4" s="20"/>
      <c r="L4" s="2" t="s">
        <v>515</v>
      </c>
    </row>
    <row r="5" spans="1:12">
      <c r="A5" s="21">
        <f>IF(I5&gt;0,G5,H5)</f>
        <v>450</v>
      </c>
      <c r="B5" s="10" t="s">
        <v>7</v>
      </c>
      <c r="C5" s="11" t="s">
        <v>1</v>
      </c>
      <c r="D5" s="12"/>
      <c r="E5" s="13"/>
      <c r="F5" s="13">
        <v>3868057</v>
      </c>
      <c r="G5" s="10">
        <v>450</v>
      </c>
      <c r="H5" s="10">
        <v>450</v>
      </c>
      <c r="I5" s="22">
        <f>+E5-F5+L5</f>
        <v>-3868057</v>
      </c>
      <c r="J5" s="6"/>
      <c r="K5" s="4"/>
    </row>
    <row r="6" spans="1:12" hidden="1">
      <c r="A6" s="21">
        <f t="shared" ref="A6:A70" si="0">IF(I6&gt;0,G6,H6)</f>
        <v>470</v>
      </c>
      <c r="B6" s="10" t="s">
        <v>170</v>
      </c>
      <c r="C6" s="11" t="s">
        <v>2</v>
      </c>
      <c r="D6" s="12"/>
      <c r="E6" s="13"/>
      <c r="F6" s="13"/>
      <c r="G6" s="10">
        <v>470</v>
      </c>
      <c r="H6" s="10">
        <v>470</v>
      </c>
      <c r="I6" s="22">
        <f t="shared" ref="I6:I69" si="1">+E6-F6+L6</f>
        <v>0</v>
      </c>
      <c r="J6" s="6">
        <f t="shared" ref="J6:J70" si="2">IF(I6&gt;0,K6,L6)</f>
        <v>0</v>
      </c>
      <c r="K6" s="4"/>
    </row>
    <row r="7" spans="1:12">
      <c r="A7" s="21">
        <f t="shared" si="0"/>
        <v>480</v>
      </c>
      <c r="B7" s="10" t="s">
        <v>171</v>
      </c>
      <c r="C7" s="11" t="s">
        <v>172</v>
      </c>
      <c r="D7" s="12"/>
      <c r="E7" s="13"/>
      <c r="F7" s="13">
        <v>10651571</v>
      </c>
      <c r="G7" s="10">
        <v>480</v>
      </c>
      <c r="H7" s="10">
        <v>480</v>
      </c>
      <c r="I7" s="22">
        <f t="shared" si="1"/>
        <v>-10651571</v>
      </c>
      <c r="J7" s="6"/>
      <c r="K7" s="4"/>
    </row>
    <row r="8" spans="1:12" hidden="1">
      <c r="A8" s="21">
        <f t="shared" si="0"/>
        <v>485</v>
      </c>
      <c r="B8" s="10">
        <v>109</v>
      </c>
      <c r="C8" s="11" t="s">
        <v>261</v>
      </c>
      <c r="D8" s="12"/>
      <c r="E8" s="13"/>
      <c r="F8" s="13"/>
      <c r="G8" s="10">
        <v>485</v>
      </c>
      <c r="H8" s="10">
        <v>485</v>
      </c>
      <c r="I8" s="22">
        <f t="shared" si="1"/>
        <v>0</v>
      </c>
      <c r="J8" s="6">
        <f t="shared" si="2"/>
        <v>0</v>
      </c>
      <c r="K8" s="4"/>
    </row>
    <row r="9" spans="1:12" hidden="1">
      <c r="A9" s="21">
        <f t="shared" si="0"/>
        <v>224</v>
      </c>
      <c r="B9" s="10" t="s">
        <v>262</v>
      </c>
      <c r="C9" s="11" t="s">
        <v>345</v>
      </c>
      <c r="D9" s="12"/>
      <c r="E9" s="13"/>
      <c r="F9" s="13"/>
      <c r="G9" s="10">
        <v>224</v>
      </c>
      <c r="H9" s="10">
        <v>224</v>
      </c>
      <c r="I9" s="22">
        <f t="shared" si="1"/>
        <v>0</v>
      </c>
      <c r="J9" s="6">
        <f t="shared" si="2"/>
        <v>0</v>
      </c>
      <c r="K9" s="4"/>
    </row>
    <row r="10" spans="1:12" hidden="1">
      <c r="A10" s="21">
        <f t="shared" si="0"/>
        <v>221</v>
      </c>
      <c r="B10" s="10">
        <v>211</v>
      </c>
      <c r="C10" s="11" t="s">
        <v>346</v>
      </c>
      <c r="D10" s="12"/>
      <c r="E10" s="13"/>
      <c r="F10" s="13"/>
      <c r="G10" s="10">
        <v>221</v>
      </c>
      <c r="H10" s="10">
        <v>221</v>
      </c>
      <c r="I10" s="22">
        <f t="shared" si="1"/>
        <v>0</v>
      </c>
      <c r="J10" s="6">
        <f t="shared" si="2"/>
        <v>0</v>
      </c>
      <c r="K10" s="4"/>
    </row>
    <row r="11" spans="1:12" hidden="1">
      <c r="A11" s="21">
        <f t="shared" si="0"/>
        <v>222</v>
      </c>
      <c r="B11" s="10" t="s">
        <v>263</v>
      </c>
      <c r="C11" s="11" t="s">
        <v>264</v>
      </c>
      <c r="D11" s="12"/>
      <c r="E11" s="13"/>
      <c r="F11" s="13"/>
      <c r="G11" s="10">
        <v>222</v>
      </c>
      <c r="H11" s="10">
        <v>222</v>
      </c>
      <c r="I11" s="22">
        <f t="shared" si="1"/>
        <v>0</v>
      </c>
      <c r="J11" s="6">
        <f t="shared" si="2"/>
        <v>0</v>
      </c>
      <c r="K11" s="4"/>
    </row>
    <row r="12" spans="1:12" hidden="1">
      <c r="A12" s="21">
        <f t="shared" si="0"/>
        <v>222</v>
      </c>
      <c r="B12" s="10">
        <v>2122</v>
      </c>
      <c r="C12" s="11" t="s">
        <v>173</v>
      </c>
      <c r="D12" s="12"/>
      <c r="E12" s="13"/>
      <c r="F12" s="13"/>
      <c r="G12" s="10">
        <v>222</v>
      </c>
      <c r="H12" s="10">
        <v>222</v>
      </c>
      <c r="I12" s="22">
        <f t="shared" si="1"/>
        <v>0</v>
      </c>
      <c r="J12" s="6">
        <f t="shared" si="2"/>
        <v>0</v>
      </c>
      <c r="K12" s="4"/>
    </row>
    <row r="13" spans="1:12" hidden="1">
      <c r="A13" s="21">
        <f t="shared" si="0"/>
        <v>223</v>
      </c>
      <c r="B13" s="10" t="s">
        <v>174</v>
      </c>
      <c r="C13" s="11" t="s">
        <v>175</v>
      </c>
      <c r="D13" s="12"/>
      <c r="E13" s="13"/>
      <c r="F13" s="13"/>
      <c r="G13" s="10">
        <v>223</v>
      </c>
      <c r="H13" s="10">
        <v>223</v>
      </c>
      <c r="I13" s="22">
        <f t="shared" si="1"/>
        <v>0</v>
      </c>
      <c r="J13" s="6">
        <f t="shared" si="2"/>
        <v>0</v>
      </c>
      <c r="K13" s="4"/>
    </row>
    <row r="14" spans="1:12" hidden="1">
      <c r="A14" s="21">
        <f t="shared" si="0"/>
        <v>224</v>
      </c>
      <c r="B14" s="10" t="s">
        <v>176</v>
      </c>
      <c r="C14" s="11" t="s">
        <v>265</v>
      </c>
      <c r="D14" s="12"/>
      <c r="E14" s="13"/>
      <c r="F14" s="13"/>
      <c r="G14" s="10">
        <v>224</v>
      </c>
      <c r="H14" s="10">
        <v>224</v>
      </c>
      <c r="I14" s="22">
        <f t="shared" si="1"/>
        <v>0</v>
      </c>
      <c r="J14" s="6">
        <f t="shared" si="2"/>
        <v>0</v>
      </c>
      <c r="K14" s="4"/>
    </row>
    <row r="15" spans="1:12">
      <c r="A15" s="21">
        <v>224</v>
      </c>
      <c r="B15" s="10" t="s">
        <v>8</v>
      </c>
      <c r="C15" s="11" t="s">
        <v>5</v>
      </c>
      <c r="D15" s="12"/>
      <c r="E15" s="13">
        <v>5914060</v>
      </c>
      <c r="F15" s="13"/>
      <c r="G15" s="10">
        <v>224</v>
      </c>
      <c r="H15" s="10">
        <v>224</v>
      </c>
      <c r="I15" s="22">
        <f t="shared" si="1"/>
        <v>5914060</v>
      </c>
      <c r="J15" s="6"/>
      <c r="K15" s="4"/>
    </row>
    <row r="16" spans="1:12">
      <c r="A16" s="21">
        <f t="shared" si="0"/>
        <v>224</v>
      </c>
      <c r="B16" s="10" t="s">
        <v>9</v>
      </c>
      <c r="C16" s="11" t="s">
        <v>177</v>
      </c>
      <c r="D16" s="12"/>
      <c r="E16" s="13">
        <v>1092600</v>
      </c>
      <c r="F16" s="13"/>
      <c r="G16" s="10">
        <v>224</v>
      </c>
      <c r="H16" s="10">
        <v>224</v>
      </c>
      <c r="I16" s="22">
        <f t="shared" si="1"/>
        <v>1092600</v>
      </c>
      <c r="J16" s="6"/>
      <c r="K16" s="4"/>
    </row>
    <row r="17" spans="1:11">
      <c r="A17" s="21">
        <f t="shared" si="0"/>
        <v>224</v>
      </c>
      <c r="B17" s="10" t="s">
        <v>10</v>
      </c>
      <c r="C17" s="11" t="s">
        <v>178</v>
      </c>
      <c r="D17" s="12"/>
      <c r="E17" s="13">
        <v>742483.65</v>
      </c>
      <c r="F17" s="13"/>
      <c r="G17" s="10">
        <v>224</v>
      </c>
      <c r="H17" s="10">
        <v>224</v>
      </c>
      <c r="I17" s="22">
        <f t="shared" si="1"/>
        <v>742483.65</v>
      </c>
      <c r="J17" s="6"/>
      <c r="K17" s="4"/>
    </row>
    <row r="18" spans="1:11" hidden="1">
      <c r="A18" s="21">
        <f t="shared" si="0"/>
        <v>224</v>
      </c>
      <c r="B18" s="10" t="s">
        <v>266</v>
      </c>
      <c r="C18" s="11" t="s">
        <v>345</v>
      </c>
      <c r="D18" s="12"/>
      <c r="E18" s="13"/>
      <c r="F18" s="13"/>
      <c r="G18" s="10">
        <v>224</v>
      </c>
      <c r="H18" s="10">
        <v>224</v>
      </c>
      <c r="I18" s="22">
        <f t="shared" si="1"/>
        <v>0</v>
      </c>
      <c r="J18" s="6">
        <f t="shared" si="2"/>
        <v>0</v>
      </c>
      <c r="K18" s="4"/>
    </row>
    <row r="19" spans="1:11" hidden="1">
      <c r="A19" s="21">
        <f t="shared" si="0"/>
        <v>224</v>
      </c>
      <c r="B19" s="10" t="s">
        <v>179</v>
      </c>
      <c r="C19" s="11" t="s">
        <v>347</v>
      </c>
      <c r="D19" s="12"/>
      <c r="E19" s="13"/>
      <c r="F19" s="13"/>
      <c r="G19" s="10">
        <v>224</v>
      </c>
      <c r="H19" s="10">
        <v>224</v>
      </c>
      <c r="I19" s="22">
        <f t="shared" si="1"/>
        <v>0</v>
      </c>
      <c r="J19" s="6">
        <f t="shared" si="2"/>
        <v>0</v>
      </c>
      <c r="K19" s="4"/>
    </row>
    <row r="20" spans="1:11" hidden="1">
      <c r="A20" s="21">
        <f t="shared" si="0"/>
        <v>224</v>
      </c>
      <c r="B20" s="10" t="s">
        <v>180</v>
      </c>
      <c r="C20" s="11" t="s">
        <v>348</v>
      </c>
      <c r="D20" s="12"/>
      <c r="E20" s="13"/>
      <c r="F20" s="13"/>
      <c r="G20" s="10">
        <v>224</v>
      </c>
      <c r="H20" s="10">
        <v>224</v>
      </c>
      <c r="I20" s="22">
        <f t="shared" si="1"/>
        <v>0</v>
      </c>
      <c r="J20" s="6">
        <f t="shared" si="2"/>
        <v>0</v>
      </c>
      <c r="K20" s="4"/>
    </row>
    <row r="21" spans="1:11" hidden="1">
      <c r="A21" s="21">
        <f t="shared" si="0"/>
        <v>222</v>
      </c>
      <c r="B21" s="10" t="s">
        <v>181</v>
      </c>
      <c r="C21" s="11" t="s">
        <v>318</v>
      </c>
      <c r="D21" s="12"/>
      <c r="E21" s="13"/>
      <c r="F21" s="13"/>
      <c r="G21" s="10">
        <v>222</v>
      </c>
      <c r="H21" s="10">
        <v>222</v>
      </c>
      <c r="I21" s="22">
        <f t="shared" si="1"/>
        <v>0</v>
      </c>
      <c r="J21" s="6">
        <f t="shared" si="2"/>
        <v>0</v>
      </c>
      <c r="K21" s="4"/>
    </row>
    <row r="22" spans="1:11" hidden="1">
      <c r="A22" s="21">
        <f t="shared" si="0"/>
        <v>223</v>
      </c>
      <c r="B22" s="10" t="s">
        <v>11</v>
      </c>
      <c r="C22" s="11" t="s">
        <v>349</v>
      </c>
      <c r="D22" s="12"/>
      <c r="E22" s="13"/>
      <c r="F22" s="13"/>
      <c r="G22" s="10">
        <v>223</v>
      </c>
      <c r="H22" s="10">
        <v>223</v>
      </c>
      <c r="I22" s="22">
        <f t="shared" si="1"/>
        <v>0</v>
      </c>
      <c r="J22" s="6">
        <f t="shared" si="2"/>
        <v>0</v>
      </c>
      <c r="K22" s="4"/>
    </row>
    <row r="23" spans="1:11">
      <c r="A23" s="21">
        <f t="shared" si="0"/>
        <v>224</v>
      </c>
      <c r="B23" s="10" t="s">
        <v>12</v>
      </c>
      <c r="C23" s="11" t="s">
        <v>319</v>
      </c>
      <c r="D23" s="12"/>
      <c r="E23" s="13"/>
      <c r="F23" s="13">
        <v>2568860.12</v>
      </c>
      <c r="G23" s="10">
        <v>224</v>
      </c>
      <c r="H23" s="10">
        <v>224</v>
      </c>
      <c r="I23" s="22">
        <f t="shared" si="1"/>
        <v>-2568860.12</v>
      </c>
      <c r="J23" s="6"/>
      <c r="K23" s="4"/>
    </row>
    <row r="24" spans="1:11">
      <c r="A24" s="21">
        <f t="shared" si="0"/>
        <v>224</v>
      </c>
      <c r="B24" s="10" t="s">
        <v>13</v>
      </c>
      <c r="C24" s="11" t="s">
        <v>350</v>
      </c>
      <c r="D24" s="12"/>
      <c r="E24" s="13"/>
      <c r="F24" s="13">
        <v>643492.09</v>
      </c>
      <c r="G24" s="10">
        <v>224</v>
      </c>
      <c r="H24" s="10">
        <v>224</v>
      </c>
      <c r="I24" s="22">
        <f t="shared" si="1"/>
        <v>-643492.09</v>
      </c>
      <c r="J24" s="6"/>
      <c r="K24" s="4"/>
    </row>
    <row r="25" spans="1:11">
      <c r="A25" s="21">
        <f t="shared" si="0"/>
        <v>224</v>
      </c>
      <c r="B25" s="10" t="s">
        <v>14</v>
      </c>
      <c r="C25" s="11" t="s">
        <v>351</v>
      </c>
      <c r="D25" s="12"/>
      <c r="E25" s="13"/>
      <c r="F25" s="13">
        <v>415291.14</v>
      </c>
      <c r="G25" s="10">
        <v>224</v>
      </c>
      <c r="H25" s="10">
        <v>224</v>
      </c>
      <c r="I25" s="22">
        <f t="shared" si="1"/>
        <v>-415291.14</v>
      </c>
      <c r="J25" s="6"/>
      <c r="K25" s="4"/>
    </row>
    <row r="26" spans="1:11" hidden="1">
      <c r="A26" s="21">
        <f t="shared" si="0"/>
        <v>224</v>
      </c>
      <c r="B26" s="10" t="s">
        <v>267</v>
      </c>
      <c r="C26" s="11" t="s">
        <v>320</v>
      </c>
      <c r="D26" s="12"/>
      <c r="E26" s="13"/>
      <c r="F26" s="13"/>
      <c r="G26" s="10">
        <v>224</v>
      </c>
      <c r="H26" s="10">
        <v>224</v>
      </c>
      <c r="I26" s="22">
        <f t="shared" si="1"/>
        <v>0</v>
      </c>
      <c r="J26" s="6">
        <f t="shared" si="2"/>
        <v>0</v>
      </c>
      <c r="K26" s="4"/>
    </row>
    <row r="27" spans="1:11" hidden="1">
      <c r="A27" s="21">
        <f t="shared" si="0"/>
        <v>130</v>
      </c>
      <c r="B27" s="10" t="s">
        <v>15</v>
      </c>
      <c r="C27" s="11" t="s">
        <v>182</v>
      </c>
      <c r="D27" s="12"/>
      <c r="E27" s="13"/>
      <c r="F27" s="13"/>
      <c r="G27" s="10">
        <v>130</v>
      </c>
      <c r="H27" s="10">
        <v>130</v>
      </c>
      <c r="I27" s="22">
        <f t="shared" si="1"/>
        <v>0</v>
      </c>
      <c r="J27" s="6">
        <f t="shared" si="2"/>
        <v>0</v>
      </c>
      <c r="K27" s="4"/>
    </row>
    <row r="28" spans="1:11" hidden="1">
      <c r="A28" s="21">
        <f t="shared" si="0"/>
        <v>130</v>
      </c>
      <c r="B28" s="10" t="s">
        <v>16</v>
      </c>
      <c r="C28" s="11" t="s">
        <v>268</v>
      </c>
      <c r="D28" s="12"/>
      <c r="E28" s="13"/>
      <c r="F28" s="13"/>
      <c r="G28" s="10">
        <v>130</v>
      </c>
      <c r="H28" s="10">
        <v>130</v>
      </c>
      <c r="I28" s="22">
        <f t="shared" si="1"/>
        <v>0</v>
      </c>
      <c r="J28" s="6">
        <f t="shared" si="2"/>
        <v>0</v>
      </c>
      <c r="K28" s="4"/>
    </row>
    <row r="29" spans="1:11" hidden="1">
      <c r="A29" s="21">
        <f t="shared" si="0"/>
        <v>130</v>
      </c>
      <c r="B29" s="10" t="s">
        <v>17</v>
      </c>
      <c r="C29" s="11" t="s">
        <v>183</v>
      </c>
      <c r="D29" s="12"/>
      <c r="E29" s="13"/>
      <c r="F29" s="13"/>
      <c r="G29" s="10">
        <v>130</v>
      </c>
      <c r="H29" s="10">
        <v>130</v>
      </c>
      <c r="I29" s="22">
        <f t="shared" si="1"/>
        <v>0</v>
      </c>
      <c r="J29" s="6">
        <f t="shared" si="2"/>
        <v>0</v>
      </c>
      <c r="K29" s="4"/>
    </row>
    <row r="30" spans="1:11" hidden="1">
      <c r="A30" s="21">
        <f t="shared" si="0"/>
        <v>133</v>
      </c>
      <c r="B30" s="10" t="s">
        <v>269</v>
      </c>
      <c r="C30" s="11" t="s">
        <v>6</v>
      </c>
      <c r="D30" s="12"/>
      <c r="E30" s="13"/>
      <c r="F30" s="13"/>
      <c r="G30" s="10">
        <v>133</v>
      </c>
      <c r="H30" s="10">
        <v>133</v>
      </c>
      <c r="I30" s="22">
        <f t="shared" si="1"/>
        <v>0</v>
      </c>
      <c r="J30" s="6">
        <f t="shared" si="2"/>
        <v>0</v>
      </c>
      <c r="K30" s="4"/>
    </row>
    <row r="31" spans="1:11" hidden="1">
      <c r="A31" s="21">
        <f t="shared" si="0"/>
        <v>131</v>
      </c>
      <c r="B31" s="10">
        <v>341</v>
      </c>
      <c r="C31" s="11" t="s">
        <v>364</v>
      </c>
      <c r="D31" s="12"/>
      <c r="E31" s="13"/>
      <c r="F31" s="13"/>
      <c r="G31" s="10">
        <v>131</v>
      </c>
      <c r="H31" s="10">
        <v>131</v>
      </c>
      <c r="I31" s="22">
        <f t="shared" si="1"/>
        <v>0</v>
      </c>
      <c r="J31" s="6">
        <f t="shared" si="2"/>
        <v>0</v>
      </c>
      <c r="K31" s="4"/>
    </row>
    <row r="32" spans="1:11" hidden="1">
      <c r="A32" s="21">
        <f t="shared" si="0"/>
        <v>132</v>
      </c>
      <c r="B32" s="10">
        <v>342</v>
      </c>
      <c r="C32" s="11" t="s">
        <v>365</v>
      </c>
      <c r="D32" s="12"/>
      <c r="E32" s="13"/>
      <c r="F32" s="13"/>
      <c r="G32" s="10">
        <v>132</v>
      </c>
      <c r="H32" s="10">
        <v>132</v>
      </c>
      <c r="I32" s="22">
        <f t="shared" si="1"/>
        <v>0</v>
      </c>
      <c r="J32" s="6">
        <f t="shared" si="2"/>
        <v>0</v>
      </c>
      <c r="K32" s="4"/>
    </row>
    <row r="33" spans="1:16">
      <c r="A33" s="21">
        <f t="shared" si="0"/>
        <v>321</v>
      </c>
      <c r="B33" s="10" t="s">
        <v>184</v>
      </c>
      <c r="C33" s="11" t="s">
        <v>368</v>
      </c>
      <c r="D33" s="12"/>
      <c r="E33" s="13"/>
      <c r="F33" s="13">
        <v>2449592.86</v>
      </c>
      <c r="G33" s="10">
        <v>121</v>
      </c>
      <c r="H33" s="10">
        <v>321</v>
      </c>
      <c r="I33" s="22">
        <f t="shared" si="1"/>
        <v>-2449592.86</v>
      </c>
      <c r="J33" s="6"/>
      <c r="K33" s="4"/>
    </row>
    <row r="34" spans="1:16" hidden="1">
      <c r="A34" s="21">
        <f t="shared" si="0"/>
        <v>321</v>
      </c>
      <c r="B34" s="10" t="s">
        <v>270</v>
      </c>
      <c r="C34" s="11" t="s">
        <v>271</v>
      </c>
      <c r="D34" s="12"/>
      <c r="E34" s="13"/>
      <c r="F34" s="13"/>
      <c r="G34" s="10">
        <v>121</v>
      </c>
      <c r="H34" s="10">
        <v>321</v>
      </c>
      <c r="I34" s="22">
        <f t="shared" si="1"/>
        <v>0</v>
      </c>
      <c r="J34" s="6">
        <f t="shared" si="2"/>
        <v>0</v>
      </c>
      <c r="K34" s="4">
        <v>1211</v>
      </c>
    </row>
    <row r="35" spans="1:16">
      <c r="A35" s="21">
        <f t="shared" si="0"/>
        <v>160</v>
      </c>
      <c r="B35" s="10" t="s">
        <v>185</v>
      </c>
      <c r="C35" s="11" t="s">
        <v>576</v>
      </c>
      <c r="D35" s="12"/>
      <c r="E35" s="13">
        <v>277540</v>
      </c>
      <c r="F35" s="13"/>
      <c r="G35" s="10">
        <v>160</v>
      </c>
      <c r="H35" s="10">
        <v>325</v>
      </c>
      <c r="I35" s="22">
        <f t="shared" si="1"/>
        <v>277540</v>
      </c>
      <c r="J35" s="6"/>
      <c r="K35" s="4"/>
    </row>
    <row r="36" spans="1:16">
      <c r="A36" s="21">
        <f t="shared" si="0"/>
        <v>120</v>
      </c>
      <c r="B36" s="10" t="s">
        <v>186</v>
      </c>
      <c r="C36" s="11" t="s">
        <v>369</v>
      </c>
      <c r="D36" s="12"/>
      <c r="E36" s="13">
        <v>11291153.99</v>
      </c>
      <c r="F36" s="13"/>
      <c r="G36" s="10">
        <v>120</v>
      </c>
      <c r="H36" s="10">
        <v>324</v>
      </c>
      <c r="I36" s="22">
        <f t="shared" si="1"/>
        <v>11291153.99</v>
      </c>
      <c r="J36" s="6"/>
      <c r="K36" s="4"/>
    </row>
    <row r="37" spans="1:16" hidden="1">
      <c r="A37" s="21">
        <f t="shared" si="0"/>
        <v>324</v>
      </c>
      <c r="B37" s="10" t="s">
        <v>18</v>
      </c>
      <c r="C37" s="11" t="s">
        <v>272</v>
      </c>
      <c r="D37" s="12"/>
      <c r="E37" s="13"/>
      <c r="F37" s="13"/>
      <c r="G37" s="10">
        <v>134</v>
      </c>
      <c r="H37" s="10">
        <v>324</v>
      </c>
      <c r="I37" s="22">
        <f t="shared" si="1"/>
        <v>0</v>
      </c>
      <c r="J37" s="6">
        <f t="shared" si="2"/>
        <v>0</v>
      </c>
      <c r="K37" s="4"/>
    </row>
    <row r="38" spans="1:16">
      <c r="A38" s="21">
        <f t="shared" si="0"/>
        <v>322</v>
      </c>
      <c r="B38" s="10" t="s">
        <v>19</v>
      </c>
      <c r="C38" s="11" t="s">
        <v>367</v>
      </c>
      <c r="D38" s="12"/>
      <c r="E38" s="13"/>
      <c r="F38" s="13">
        <v>69482.17</v>
      </c>
      <c r="G38" s="10">
        <v>121</v>
      </c>
      <c r="H38" s="10">
        <v>322</v>
      </c>
      <c r="I38" s="22">
        <f t="shared" si="1"/>
        <v>-69482.17</v>
      </c>
      <c r="J38" s="6"/>
      <c r="K38" s="4"/>
    </row>
    <row r="39" spans="1:16">
      <c r="A39" s="21">
        <f t="shared" si="0"/>
        <v>323</v>
      </c>
      <c r="B39" s="10" t="s">
        <v>187</v>
      </c>
      <c r="C39" s="11" t="s">
        <v>188</v>
      </c>
      <c r="D39" s="12"/>
      <c r="E39" s="13"/>
      <c r="F39" s="13">
        <v>305032</v>
      </c>
      <c r="G39" s="10">
        <v>121</v>
      </c>
      <c r="H39" s="10">
        <v>323</v>
      </c>
      <c r="I39" s="22">
        <f t="shared" si="1"/>
        <v>-305032</v>
      </c>
      <c r="J39" s="6"/>
      <c r="K39" s="4"/>
    </row>
    <row r="40" spans="1:16">
      <c r="A40" s="21">
        <f t="shared" si="0"/>
        <v>323</v>
      </c>
      <c r="B40" s="10" t="s">
        <v>20</v>
      </c>
      <c r="C40" s="11" t="s">
        <v>189</v>
      </c>
      <c r="D40" s="12"/>
      <c r="E40" s="13"/>
      <c r="F40" s="13">
        <v>222878</v>
      </c>
      <c r="G40" s="10">
        <v>121</v>
      </c>
      <c r="H40" s="10">
        <v>323</v>
      </c>
      <c r="I40" s="22">
        <f t="shared" si="1"/>
        <v>-222878</v>
      </c>
      <c r="J40" s="6"/>
      <c r="K40" s="4"/>
    </row>
    <row r="41" spans="1:16">
      <c r="A41" s="21">
        <f t="shared" si="0"/>
        <v>323</v>
      </c>
      <c r="B41" s="10" t="s">
        <v>21</v>
      </c>
      <c r="C41" s="11" t="s">
        <v>168</v>
      </c>
      <c r="D41" s="12"/>
      <c r="E41" s="119">
        <v>1059841</v>
      </c>
      <c r="F41" s="13"/>
      <c r="G41" s="10">
        <v>121</v>
      </c>
      <c r="H41" s="10">
        <v>323</v>
      </c>
      <c r="I41" s="22">
        <f>+E41-F41+L41</f>
        <v>-313750</v>
      </c>
      <c r="J41" s="6"/>
      <c r="K41" s="4"/>
      <c r="L41" s="2">
        <v>-1373591</v>
      </c>
      <c r="M41" s="2" t="e">
        <f>-#REF!</f>
        <v>#REF!</v>
      </c>
      <c r="O41" s="2" t="e">
        <f>+E41+M41-I41</f>
        <v>#REF!</v>
      </c>
      <c r="P41" s="2" t="s">
        <v>423</v>
      </c>
    </row>
    <row r="42" spans="1:16">
      <c r="A42" s="21">
        <f t="shared" si="0"/>
        <v>323</v>
      </c>
      <c r="B42" s="10" t="s">
        <v>22</v>
      </c>
      <c r="C42" s="11" t="s">
        <v>190</v>
      </c>
      <c r="D42" s="12"/>
      <c r="E42" s="13"/>
      <c r="F42" s="13">
        <v>1102303.3799999999</v>
      </c>
      <c r="G42" s="10">
        <v>121</v>
      </c>
      <c r="H42" s="10">
        <v>323</v>
      </c>
      <c r="I42" s="22">
        <f t="shared" si="1"/>
        <v>-1102303.3799999999</v>
      </c>
      <c r="J42" s="6"/>
      <c r="K42" s="4"/>
    </row>
    <row r="43" spans="1:16" hidden="1">
      <c r="A43" s="21" t="str">
        <f t="shared" si="0"/>
        <v>n/a</v>
      </c>
      <c r="B43" s="10" t="s">
        <v>191</v>
      </c>
      <c r="C43" s="11" t="s">
        <v>192</v>
      </c>
      <c r="D43" s="12"/>
      <c r="E43" s="13"/>
      <c r="F43" s="13"/>
      <c r="G43" s="10" t="s">
        <v>370</v>
      </c>
      <c r="H43" s="10" t="s">
        <v>370</v>
      </c>
      <c r="I43" s="22">
        <f t="shared" si="1"/>
        <v>0</v>
      </c>
      <c r="J43" s="6">
        <f t="shared" si="2"/>
        <v>0</v>
      </c>
      <c r="K43" s="4"/>
    </row>
    <row r="44" spans="1:16" hidden="1">
      <c r="A44" s="21" t="str">
        <f t="shared" si="0"/>
        <v>n/a</v>
      </c>
      <c r="B44" s="10" t="s">
        <v>23</v>
      </c>
      <c r="C44" s="11" t="s">
        <v>412</v>
      </c>
      <c r="D44" s="12"/>
      <c r="E44" s="13"/>
      <c r="F44" s="13"/>
      <c r="G44" s="10" t="s">
        <v>370</v>
      </c>
      <c r="H44" s="10" t="s">
        <v>370</v>
      </c>
      <c r="I44" s="22">
        <f t="shared" si="1"/>
        <v>0</v>
      </c>
      <c r="J44" s="6">
        <f t="shared" si="2"/>
        <v>0</v>
      </c>
      <c r="K44" s="4"/>
    </row>
    <row r="45" spans="1:16" hidden="1">
      <c r="A45" s="21">
        <f t="shared" si="0"/>
        <v>323</v>
      </c>
      <c r="B45" s="10" t="s">
        <v>193</v>
      </c>
      <c r="C45" s="11" t="s">
        <v>352</v>
      </c>
      <c r="D45" s="12"/>
      <c r="E45" s="13"/>
      <c r="F45" s="13"/>
      <c r="G45" s="10">
        <v>121</v>
      </c>
      <c r="H45" s="10">
        <v>323</v>
      </c>
      <c r="I45" s="22">
        <f t="shared" si="1"/>
        <v>0</v>
      </c>
      <c r="J45" s="6">
        <f t="shared" si="2"/>
        <v>0</v>
      </c>
      <c r="K45" s="4"/>
    </row>
    <row r="46" spans="1:16" hidden="1">
      <c r="A46" s="21">
        <f t="shared" si="0"/>
        <v>323</v>
      </c>
      <c r="B46" s="10" t="s">
        <v>273</v>
      </c>
      <c r="C46" s="11" t="s">
        <v>371</v>
      </c>
      <c r="D46" s="12"/>
      <c r="E46" s="13"/>
      <c r="F46" s="13"/>
      <c r="G46" s="10">
        <v>121</v>
      </c>
      <c r="H46" s="10">
        <v>323</v>
      </c>
      <c r="I46" s="22">
        <f t="shared" si="1"/>
        <v>0</v>
      </c>
      <c r="J46" s="6">
        <f t="shared" si="2"/>
        <v>0</v>
      </c>
      <c r="K46" s="4"/>
    </row>
    <row r="47" spans="1:16" hidden="1">
      <c r="A47" s="21">
        <f t="shared" si="0"/>
        <v>323</v>
      </c>
      <c r="B47" s="10" t="s">
        <v>274</v>
      </c>
      <c r="C47" s="11" t="s">
        <v>275</v>
      </c>
      <c r="D47" s="12"/>
      <c r="E47" s="13"/>
      <c r="F47" s="13"/>
      <c r="G47" s="10">
        <v>121</v>
      </c>
      <c r="H47" s="10">
        <v>323</v>
      </c>
      <c r="I47" s="22">
        <f t="shared" si="1"/>
        <v>0</v>
      </c>
      <c r="J47" s="6">
        <f t="shared" si="2"/>
        <v>0</v>
      </c>
      <c r="K47" s="4"/>
    </row>
    <row r="48" spans="1:16" hidden="1">
      <c r="A48" s="21">
        <f t="shared" si="0"/>
        <v>323</v>
      </c>
      <c r="B48" s="10" t="s">
        <v>276</v>
      </c>
      <c r="C48" s="11" t="s">
        <v>372</v>
      </c>
      <c r="D48" s="12"/>
      <c r="E48" s="13"/>
      <c r="F48" s="13"/>
      <c r="G48" s="10">
        <v>121</v>
      </c>
      <c r="H48" s="10">
        <v>323</v>
      </c>
      <c r="I48" s="22">
        <f t="shared" si="1"/>
        <v>0</v>
      </c>
      <c r="J48" s="6">
        <f t="shared" si="2"/>
        <v>0</v>
      </c>
      <c r="K48" s="4"/>
    </row>
    <row r="49" spans="1:11">
      <c r="A49" s="21">
        <f t="shared" si="0"/>
        <v>121</v>
      </c>
      <c r="B49" s="10" t="s">
        <v>277</v>
      </c>
      <c r="C49" s="11" t="s">
        <v>508</v>
      </c>
      <c r="D49" s="12"/>
      <c r="E49" s="13">
        <v>10835645.890000001</v>
      </c>
      <c r="F49" s="13"/>
      <c r="G49" s="10">
        <v>121</v>
      </c>
      <c r="H49" s="10">
        <v>324</v>
      </c>
      <c r="I49" s="22">
        <f t="shared" si="1"/>
        <v>10835645.890000001</v>
      </c>
      <c r="J49" s="6"/>
      <c r="K49" s="4"/>
    </row>
    <row r="50" spans="1:11" hidden="1">
      <c r="A50" s="21">
        <f t="shared" si="0"/>
        <v>324</v>
      </c>
      <c r="B50" s="10" t="s">
        <v>278</v>
      </c>
      <c r="C50" s="11" t="s">
        <v>279</v>
      </c>
      <c r="D50" s="12"/>
      <c r="E50" s="13"/>
      <c r="F50" s="13"/>
      <c r="G50" s="10">
        <v>121</v>
      </c>
      <c r="H50" s="10">
        <v>324</v>
      </c>
      <c r="I50" s="22">
        <f t="shared" si="1"/>
        <v>0</v>
      </c>
      <c r="J50" s="6">
        <f t="shared" si="2"/>
        <v>0</v>
      </c>
      <c r="K50" s="4"/>
    </row>
    <row r="51" spans="1:11" hidden="1">
      <c r="A51" s="21">
        <f t="shared" si="0"/>
        <v>324</v>
      </c>
      <c r="B51" s="10">
        <v>461</v>
      </c>
      <c r="C51" s="11" t="s">
        <v>321</v>
      </c>
      <c r="D51" s="12"/>
      <c r="E51" s="13"/>
      <c r="F51" s="13"/>
      <c r="G51" s="10">
        <v>121</v>
      </c>
      <c r="H51" s="10">
        <v>324</v>
      </c>
      <c r="I51" s="22">
        <f t="shared" si="1"/>
        <v>0</v>
      </c>
      <c r="J51" s="6">
        <f t="shared" si="2"/>
        <v>0</v>
      </c>
      <c r="K51" s="4"/>
    </row>
    <row r="52" spans="1:11">
      <c r="A52" s="21">
        <f t="shared" si="0"/>
        <v>330</v>
      </c>
      <c r="B52" s="10">
        <v>4662</v>
      </c>
      <c r="C52" s="11" t="s">
        <v>509</v>
      </c>
      <c r="D52" s="12"/>
      <c r="E52" s="13"/>
      <c r="F52" s="13">
        <v>622118.69999999995</v>
      </c>
      <c r="G52" s="10">
        <v>330</v>
      </c>
      <c r="H52" s="10">
        <v>330</v>
      </c>
      <c r="I52" s="22">
        <f t="shared" si="1"/>
        <v>-622118.69999999995</v>
      </c>
      <c r="J52" s="6"/>
      <c r="K52" s="4"/>
    </row>
    <row r="53" spans="1:11" hidden="1">
      <c r="A53" s="21">
        <f t="shared" si="0"/>
        <v>324</v>
      </c>
      <c r="B53" s="10" t="s">
        <v>194</v>
      </c>
      <c r="C53" s="11" t="s">
        <v>339</v>
      </c>
      <c r="D53" s="12"/>
      <c r="E53" s="13"/>
      <c r="F53" s="13"/>
      <c r="G53" s="10">
        <v>121</v>
      </c>
      <c r="H53" s="10">
        <v>324</v>
      </c>
      <c r="I53" s="22">
        <f t="shared" si="1"/>
        <v>0</v>
      </c>
      <c r="J53" s="6">
        <f t="shared" si="2"/>
        <v>0</v>
      </c>
      <c r="K53" s="4"/>
    </row>
    <row r="54" spans="1:11" hidden="1">
      <c r="A54" s="21">
        <f t="shared" si="0"/>
        <v>324</v>
      </c>
      <c r="B54" s="10" t="s">
        <v>195</v>
      </c>
      <c r="C54" s="11" t="s">
        <v>337</v>
      </c>
      <c r="D54" s="12"/>
      <c r="E54" s="13"/>
      <c r="F54" s="13"/>
      <c r="G54" s="10">
        <v>121</v>
      </c>
      <c r="H54" s="10">
        <v>324</v>
      </c>
      <c r="I54" s="22">
        <f t="shared" si="1"/>
        <v>0</v>
      </c>
      <c r="J54" s="6">
        <f t="shared" si="2"/>
        <v>0</v>
      </c>
      <c r="K54" s="4"/>
    </row>
    <row r="55" spans="1:11" hidden="1">
      <c r="A55" s="21">
        <f t="shared" si="0"/>
        <v>324</v>
      </c>
      <c r="B55" s="10">
        <v>4673</v>
      </c>
      <c r="C55" s="11" t="s">
        <v>338</v>
      </c>
      <c r="D55" s="12"/>
      <c r="E55" s="13"/>
      <c r="F55" s="13"/>
      <c r="G55" s="10">
        <v>121</v>
      </c>
      <c r="H55" s="10">
        <v>324</v>
      </c>
      <c r="I55" s="22">
        <f t="shared" si="1"/>
        <v>0</v>
      </c>
      <c r="J55" s="6">
        <f t="shared" si="2"/>
        <v>0</v>
      </c>
      <c r="K55" s="4"/>
    </row>
    <row r="56" spans="1:11" hidden="1">
      <c r="A56" s="21">
        <f t="shared" si="0"/>
        <v>401</v>
      </c>
      <c r="B56" s="10" t="s">
        <v>196</v>
      </c>
      <c r="C56" s="11" t="s">
        <v>322</v>
      </c>
      <c r="D56" s="12"/>
      <c r="E56" s="13"/>
      <c r="F56" s="13"/>
      <c r="G56" s="10">
        <v>121</v>
      </c>
      <c r="H56" s="10">
        <v>401</v>
      </c>
      <c r="I56" s="22">
        <f t="shared" si="1"/>
        <v>0</v>
      </c>
      <c r="J56" s="6">
        <f t="shared" si="2"/>
        <v>0</v>
      </c>
      <c r="K56" s="4"/>
    </row>
    <row r="57" spans="1:11">
      <c r="A57" s="21">
        <f t="shared" si="0"/>
        <v>160</v>
      </c>
      <c r="B57" s="10" t="s">
        <v>24</v>
      </c>
      <c r="C57" s="11" t="s">
        <v>197</v>
      </c>
      <c r="D57" s="12"/>
      <c r="E57" s="13">
        <f>17439.02+202047.24</f>
        <v>219486.25999999998</v>
      </c>
      <c r="F57" s="13"/>
      <c r="G57" s="10">
        <v>160</v>
      </c>
      <c r="H57" s="10">
        <v>324</v>
      </c>
      <c r="I57" s="22">
        <f t="shared" si="1"/>
        <v>219486.25999999998</v>
      </c>
      <c r="J57" s="6"/>
      <c r="K57" s="4"/>
    </row>
    <row r="58" spans="1:11" hidden="1">
      <c r="A58" s="21">
        <f t="shared" si="0"/>
        <v>325</v>
      </c>
      <c r="B58" s="10" t="s">
        <v>198</v>
      </c>
      <c r="C58" s="11" t="s">
        <v>199</v>
      </c>
      <c r="D58" s="12"/>
      <c r="E58" s="13"/>
      <c r="F58" s="13"/>
      <c r="G58" s="10">
        <v>121</v>
      </c>
      <c r="H58" s="10">
        <v>325</v>
      </c>
      <c r="I58" s="22">
        <f t="shared" si="1"/>
        <v>0</v>
      </c>
      <c r="J58" s="6">
        <f t="shared" si="2"/>
        <v>0</v>
      </c>
      <c r="K58" s="4"/>
    </row>
    <row r="59" spans="1:11" hidden="1">
      <c r="A59" s="21">
        <f t="shared" si="0"/>
        <v>325</v>
      </c>
      <c r="B59" s="10" t="s">
        <v>280</v>
      </c>
      <c r="C59" s="11" t="s">
        <v>281</v>
      </c>
      <c r="D59" s="12"/>
      <c r="E59" s="13"/>
      <c r="F59" s="13"/>
      <c r="G59" s="10">
        <v>121</v>
      </c>
      <c r="H59" s="10">
        <v>325</v>
      </c>
      <c r="I59" s="22">
        <f t="shared" si="1"/>
        <v>0</v>
      </c>
      <c r="J59" s="6">
        <f t="shared" si="2"/>
        <v>0</v>
      </c>
      <c r="K59" s="4"/>
    </row>
    <row r="60" spans="1:11">
      <c r="A60" s="21">
        <f t="shared" si="0"/>
        <v>100</v>
      </c>
      <c r="B60" s="10" t="s">
        <v>200</v>
      </c>
      <c r="C60" s="11" t="s">
        <v>413</v>
      </c>
      <c r="D60" s="12"/>
      <c r="E60" s="13">
        <v>83645.91</v>
      </c>
      <c r="F60" s="13"/>
      <c r="G60" s="10">
        <v>100</v>
      </c>
      <c r="H60" s="10">
        <v>324</v>
      </c>
      <c r="I60" s="22">
        <f t="shared" si="1"/>
        <v>83645.91</v>
      </c>
      <c r="J60" s="6"/>
      <c r="K60" s="4"/>
    </row>
    <row r="61" spans="1:11">
      <c r="A61" s="21">
        <f t="shared" si="0"/>
        <v>100</v>
      </c>
      <c r="B61" s="10" t="s">
        <v>201</v>
      </c>
      <c r="C61" s="11" t="s">
        <v>414</v>
      </c>
      <c r="D61" s="12"/>
      <c r="E61" s="13">
        <v>4935914.3</v>
      </c>
      <c r="F61" s="13"/>
      <c r="G61" s="10">
        <v>100</v>
      </c>
      <c r="H61" s="10">
        <v>324</v>
      </c>
      <c r="I61" s="22">
        <f t="shared" si="1"/>
        <v>4935914.3</v>
      </c>
      <c r="J61" s="6"/>
      <c r="K61" s="4"/>
    </row>
    <row r="62" spans="1:11">
      <c r="A62" s="21">
        <f t="shared" si="0"/>
        <v>100</v>
      </c>
      <c r="B62" s="10" t="s">
        <v>202</v>
      </c>
      <c r="C62" s="11" t="s">
        <v>323</v>
      </c>
      <c r="D62" s="12"/>
      <c r="E62" s="13">
        <v>9795.76</v>
      </c>
      <c r="F62" s="13"/>
      <c r="G62" s="10">
        <v>100</v>
      </c>
      <c r="H62" s="10">
        <v>324</v>
      </c>
      <c r="I62" s="22">
        <f t="shared" si="1"/>
        <v>9795.76</v>
      </c>
      <c r="J62" s="6"/>
      <c r="K62" s="4"/>
    </row>
    <row r="63" spans="1:11" hidden="1">
      <c r="A63" s="21">
        <f t="shared" si="0"/>
        <v>324</v>
      </c>
      <c r="B63" s="10" t="s">
        <v>203</v>
      </c>
      <c r="C63" s="11" t="s">
        <v>323</v>
      </c>
      <c r="D63" s="12"/>
      <c r="E63" s="13"/>
      <c r="F63" s="13"/>
      <c r="G63" s="10">
        <v>100</v>
      </c>
      <c r="H63" s="10">
        <v>324</v>
      </c>
      <c r="I63" s="22">
        <f t="shared" si="1"/>
        <v>0</v>
      </c>
      <c r="J63" s="6">
        <f t="shared" si="2"/>
        <v>0</v>
      </c>
      <c r="K63" s="4"/>
    </row>
    <row r="64" spans="1:11" hidden="1">
      <c r="A64" s="21">
        <f t="shared" si="0"/>
        <v>324</v>
      </c>
      <c r="B64" s="10" t="s">
        <v>204</v>
      </c>
      <c r="C64" s="11" t="s">
        <v>415</v>
      </c>
      <c r="D64" s="12"/>
      <c r="E64" s="13"/>
      <c r="F64" s="13"/>
      <c r="G64" s="10">
        <v>100</v>
      </c>
      <c r="H64" s="10">
        <v>324</v>
      </c>
      <c r="I64" s="22">
        <f t="shared" si="1"/>
        <v>0</v>
      </c>
      <c r="J64" s="6">
        <f t="shared" si="2"/>
        <v>0</v>
      </c>
      <c r="K64" s="4"/>
    </row>
    <row r="65" spans="1:11" hidden="1">
      <c r="A65" s="21">
        <f t="shared" si="0"/>
        <v>324</v>
      </c>
      <c r="B65" s="10" t="s">
        <v>38</v>
      </c>
      <c r="C65" s="11" t="s">
        <v>323</v>
      </c>
      <c r="D65" s="12"/>
      <c r="E65" s="13"/>
      <c r="F65" s="13"/>
      <c r="G65" s="10">
        <v>100</v>
      </c>
      <c r="H65" s="10">
        <v>324</v>
      </c>
      <c r="I65" s="22">
        <f t="shared" si="1"/>
        <v>0</v>
      </c>
      <c r="J65" s="6">
        <f t="shared" si="2"/>
        <v>0</v>
      </c>
      <c r="K65" s="4"/>
    </row>
    <row r="66" spans="1:11" ht="11.25" hidden="1" customHeight="1">
      <c r="A66" s="21">
        <f t="shared" si="0"/>
        <v>324</v>
      </c>
      <c r="B66" s="10" t="s">
        <v>205</v>
      </c>
      <c r="C66" s="11" t="s">
        <v>323</v>
      </c>
      <c r="D66" s="12"/>
      <c r="E66" s="13"/>
      <c r="F66" s="13"/>
      <c r="G66" s="10">
        <v>100</v>
      </c>
      <c r="H66" s="10">
        <v>324</v>
      </c>
      <c r="I66" s="22">
        <f t="shared" si="1"/>
        <v>0</v>
      </c>
      <c r="J66" s="6">
        <f t="shared" si="2"/>
        <v>0</v>
      </c>
      <c r="K66" s="4"/>
    </row>
    <row r="67" spans="1:11" hidden="1">
      <c r="A67" s="21">
        <f t="shared" si="0"/>
        <v>324</v>
      </c>
      <c r="B67" s="10" t="s">
        <v>206</v>
      </c>
      <c r="C67" s="11" t="s">
        <v>324</v>
      </c>
      <c r="D67" s="12"/>
      <c r="E67" s="13"/>
      <c r="F67" s="13"/>
      <c r="G67" s="10">
        <v>100</v>
      </c>
      <c r="H67" s="10">
        <v>324</v>
      </c>
      <c r="I67" s="22">
        <f t="shared" si="1"/>
        <v>0</v>
      </c>
      <c r="J67" s="6">
        <f t="shared" si="2"/>
        <v>0</v>
      </c>
      <c r="K67" s="4"/>
    </row>
    <row r="68" spans="1:11" hidden="1">
      <c r="A68" s="21">
        <f t="shared" si="0"/>
        <v>324</v>
      </c>
      <c r="B68" s="10" t="s">
        <v>207</v>
      </c>
      <c r="C68" s="11" t="s">
        <v>324</v>
      </c>
      <c r="D68" s="12"/>
      <c r="E68" s="13"/>
      <c r="F68" s="13"/>
      <c r="G68" s="10">
        <v>100</v>
      </c>
      <c r="H68" s="10">
        <v>324</v>
      </c>
      <c r="I68" s="22">
        <f t="shared" si="1"/>
        <v>0</v>
      </c>
      <c r="J68" s="6">
        <f t="shared" si="2"/>
        <v>0</v>
      </c>
      <c r="K68" s="4"/>
    </row>
    <row r="69" spans="1:11">
      <c r="A69" s="21">
        <f t="shared" si="0"/>
        <v>100</v>
      </c>
      <c r="B69" s="10" t="s">
        <v>25</v>
      </c>
      <c r="C69" s="11" t="s">
        <v>416</v>
      </c>
      <c r="D69" s="12"/>
      <c r="E69" s="13">
        <v>108762.91</v>
      </c>
      <c r="F69" s="13"/>
      <c r="G69" s="10">
        <v>100</v>
      </c>
      <c r="H69" s="10">
        <v>324</v>
      </c>
      <c r="I69" s="22">
        <f t="shared" si="1"/>
        <v>108762.91</v>
      </c>
      <c r="J69" s="6"/>
      <c r="K69" s="4"/>
    </row>
    <row r="70" spans="1:11" hidden="1">
      <c r="A70" s="21">
        <f t="shared" si="0"/>
        <v>324</v>
      </c>
      <c r="B70" s="10">
        <v>53141</v>
      </c>
      <c r="C70" s="11" t="s">
        <v>417</v>
      </c>
      <c r="D70" s="12"/>
      <c r="E70" s="13"/>
      <c r="F70" s="13"/>
      <c r="G70" s="10">
        <v>100</v>
      </c>
      <c r="H70" s="10">
        <v>324</v>
      </c>
      <c r="I70" s="22">
        <f t="shared" ref="I70:I133" si="3">+E70-F70+L70</f>
        <v>0</v>
      </c>
      <c r="J70" s="6">
        <f t="shared" si="2"/>
        <v>0</v>
      </c>
      <c r="K70" s="4"/>
    </row>
    <row r="71" spans="1:11" hidden="1">
      <c r="A71" s="21">
        <f t="shared" ref="A71:A137" si="4">IF(I71&gt;0,G71,H71)</f>
        <v>324</v>
      </c>
      <c r="B71" s="10">
        <v>5811</v>
      </c>
      <c r="C71" s="11" t="s">
        <v>282</v>
      </c>
      <c r="D71" s="12"/>
      <c r="E71" s="13"/>
      <c r="F71" s="13"/>
      <c r="G71" s="10">
        <v>100</v>
      </c>
      <c r="H71" s="10">
        <v>324</v>
      </c>
      <c r="I71" s="22">
        <f t="shared" si="3"/>
        <v>0</v>
      </c>
      <c r="J71" s="6">
        <f t="shared" ref="J71:J136" si="5">IF(I71&gt;0,K71,L71)</f>
        <v>0</v>
      </c>
      <c r="K71" s="4"/>
    </row>
    <row r="72" spans="1:11" hidden="1">
      <c r="A72" s="21">
        <f t="shared" si="4"/>
        <v>324</v>
      </c>
      <c r="B72" s="10">
        <v>5812</v>
      </c>
      <c r="C72" s="11" t="s">
        <v>283</v>
      </c>
      <c r="D72" s="12"/>
      <c r="E72" s="13"/>
      <c r="F72" s="13"/>
      <c r="G72" s="10">
        <v>100</v>
      </c>
      <c r="H72" s="10">
        <v>324</v>
      </c>
      <c r="I72" s="22">
        <f t="shared" si="3"/>
        <v>0</v>
      </c>
      <c r="J72" s="6">
        <f t="shared" si="5"/>
        <v>0</v>
      </c>
      <c r="K72" s="4"/>
    </row>
    <row r="73" spans="1:11" hidden="1">
      <c r="A73" s="21">
        <f t="shared" si="4"/>
        <v>601</v>
      </c>
      <c r="B73" s="10" t="s">
        <v>208</v>
      </c>
      <c r="C73" s="11" t="s">
        <v>284</v>
      </c>
      <c r="D73" s="12"/>
      <c r="E73" s="13"/>
      <c r="F73" s="13"/>
      <c r="G73" s="10">
        <v>601</v>
      </c>
      <c r="H73" s="10">
        <v>601</v>
      </c>
      <c r="I73" s="22">
        <f t="shared" si="3"/>
        <v>0</v>
      </c>
      <c r="J73" s="6">
        <f t="shared" si="5"/>
        <v>0</v>
      </c>
      <c r="K73" s="4"/>
    </row>
    <row r="74" spans="1:11" hidden="1">
      <c r="A74" s="21">
        <f t="shared" si="4"/>
        <v>601</v>
      </c>
      <c r="B74" s="10" t="s">
        <v>26</v>
      </c>
      <c r="C74" s="11" t="s">
        <v>285</v>
      </c>
      <c r="D74" s="12"/>
      <c r="E74" s="13"/>
      <c r="F74" s="13"/>
      <c r="G74" s="10">
        <v>601</v>
      </c>
      <c r="H74" s="10">
        <v>601</v>
      </c>
      <c r="I74" s="22">
        <f t="shared" si="3"/>
        <v>0</v>
      </c>
      <c r="J74" s="6">
        <f t="shared" si="5"/>
        <v>0</v>
      </c>
      <c r="K74" s="4"/>
    </row>
    <row r="75" spans="1:11" hidden="1">
      <c r="A75" s="21">
        <f t="shared" si="4"/>
        <v>601</v>
      </c>
      <c r="B75" s="10" t="s">
        <v>286</v>
      </c>
      <c r="C75" s="11" t="s">
        <v>287</v>
      </c>
      <c r="D75" s="12"/>
      <c r="E75" s="13"/>
      <c r="F75" s="13"/>
      <c r="G75" s="10">
        <v>601</v>
      </c>
      <c r="H75" s="10">
        <v>601</v>
      </c>
      <c r="I75" s="22">
        <f t="shared" si="3"/>
        <v>0</v>
      </c>
      <c r="J75" s="6">
        <f t="shared" si="5"/>
        <v>0</v>
      </c>
      <c r="K75" s="4"/>
    </row>
    <row r="76" spans="1:11" hidden="1">
      <c r="A76" s="21">
        <f t="shared" si="4"/>
        <v>601</v>
      </c>
      <c r="B76" s="10" t="s">
        <v>209</v>
      </c>
      <c r="C76" s="11" t="s">
        <v>210</v>
      </c>
      <c r="D76" s="12"/>
      <c r="E76" s="13"/>
      <c r="F76" s="13"/>
      <c r="G76" s="10">
        <v>601</v>
      </c>
      <c r="H76" s="10">
        <v>601</v>
      </c>
      <c r="I76" s="22">
        <f t="shared" si="3"/>
        <v>0</v>
      </c>
      <c r="J76" s="6">
        <f t="shared" si="5"/>
        <v>0</v>
      </c>
      <c r="K76" s="4"/>
    </row>
    <row r="77" spans="1:11" hidden="1">
      <c r="A77" s="21">
        <f t="shared" si="4"/>
        <v>601</v>
      </c>
      <c r="B77" s="10" t="s">
        <v>211</v>
      </c>
      <c r="C77" s="11" t="s">
        <v>212</v>
      </c>
      <c r="D77" s="12"/>
      <c r="E77" s="13"/>
      <c r="F77" s="13"/>
      <c r="G77" s="10">
        <v>601</v>
      </c>
      <c r="H77" s="10">
        <v>601</v>
      </c>
      <c r="I77" s="22">
        <f t="shared" si="3"/>
        <v>0</v>
      </c>
      <c r="J77" s="6">
        <f t="shared" si="5"/>
        <v>0</v>
      </c>
      <c r="K77" s="4"/>
    </row>
    <row r="78" spans="1:11" hidden="1">
      <c r="A78" s="21">
        <f t="shared" si="4"/>
        <v>601</v>
      </c>
      <c r="B78" s="10" t="s">
        <v>288</v>
      </c>
      <c r="C78" s="11" t="s">
        <v>289</v>
      </c>
      <c r="D78" s="12"/>
      <c r="E78" s="13"/>
      <c r="F78" s="13"/>
      <c r="G78" s="10">
        <v>601</v>
      </c>
      <c r="H78" s="10">
        <v>601</v>
      </c>
      <c r="I78" s="22">
        <f t="shared" si="3"/>
        <v>0</v>
      </c>
      <c r="J78" s="6">
        <f t="shared" si="5"/>
        <v>0</v>
      </c>
      <c r="K78" s="4"/>
    </row>
    <row r="79" spans="1:11" hidden="1">
      <c r="A79" s="21">
        <f t="shared" si="4"/>
        <v>601</v>
      </c>
      <c r="B79" s="10" t="s">
        <v>290</v>
      </c>
      <c r="C79" s="11" t="s">
        <v>291</v>
      </c>
      <c r="D79" s="12"/>
      <c r="E79" s="13"/>
      <c r="F79" s="13"/>
      <c r="G79" s="10">
        <v>601</v>
      </c>
      <c r="H79" s="10">
        <v>601</v>
      </c>
      <c r="I79" s="22">
        <f t="shared" si="3"/>
        <v>0</v>
      </c>
      <c r="J79" s="6">
        <f t="shared" si="5"/>
        <v>0</v>
      </c>
      <c r="K79" s="4"/>
    </row>
    <row r="80" spans="1:11">
      <c r="A80" s="21">
        <f t="shared" si="4"/>
        <v>603</v>
      </c>
      <c r="B80" s="10" t="s">
        <v>213</v>
      </c>
      <c r="C80" s="11" t="s">
        <v>214</v>
      </c>
      <c r="D80" s="12"/>
      <c r="E80" s="13">
        <v>169045.17</v>
      </c>
      <c r="F80" s="13"/>
      <c r="G80" s="10">
        <v>603</v>
      </c>
      <c r="H80" s="10">
        <v>603</v>
      </c>
      <c r="I80" s="22">
        <f t="shared" si="3"/>
        <v>169045.17</v>
      </c>
      <c r="J80" s="6">
        <v>12407</v>
      </c>
      <c r="K80" s="4"/>
    </row>
    <row r="81" spans="1:11" hidden="1">
      <c r="A81" s="21">
        <f t="shared" si="4"/>
        <v>601</v>
      </c>
      <c r="B81" s="10" t="s">
        <v>292</v>
      </c>
      <c r="C81" s="11" t="s">
        <v>293</v>
      </c>
      <c r="D81" s="12"/>
      <c r="E81" s="13"/>
      <c r="F81" s="13"/>
      <c r="G81" s="10">
        <v>601</v>
      </c>
      <c r="H81" s="10">
        <v>601</v>
      </c>
      <c r="I81" s="22">
        <f t="shared" si="3"/>
        <v>0</v>
      </c>
      <c r="J81" s="6">
        <f t="shared" si="5"/>
        <v>0</v>
      </c>
      <c r="K81" s="4"/>
    </row>
    <row r="82" spans="1:11" hidden="1">
      <c r="A82" s="21">
        <f t="shared" si="4"/>
        <v>612</v>
      </c>
      <c r="B82" s="10" t="s">
        <v>215</v>
      </c>
      <c r="C82" s="11" t="s">
        <v>216</v>
      </c>
      <c r="D82" s="12"/>
      <c r="E82" s="13"/>
      <c r="F82" s="13"/>
      <c r="G82" s="10">
        <v>612</v>
      </c>
      <c r="H82" s="10">
        <v>612</v>
      </c>
      <c r="I82" s="22">
        <f t="shared" si="3"/>
        <v>0</v>
      </c>
      <c r="J82" s="6">
        <f t="shared" si="5"/>
        <v>0</v>
      </c>
      <c r="K82" s="4"/>
    </row>
    <row r="83" spans="1:11" hidden="1">
      <c r="A83" s="21">
        <f t="shared" si="4"/>
        <v>612</v>
      </c>
      <c r="B83" s="10" t="s">
        <v>217</v>
      </c>
      <c r="C83" s="11" t="s">
        <v>294</v>
      </c>
      <c r="D83" s="12"/>
      <c r="E83" s="13"/>
      <c r="F83" s="13"/>
      <c r="G83" s="10">
        <v>612</v>
      </c>
      <c r="H83" s="10">
        <v>612</v>
      </c>
      <c r="I83" s="22">
        <f t="shared" si="3"/>
        <v>0</v>
      </c>
      <c r="J83" s="6">
        <f t="shared" si="5"/>
        <v>0</v>
      </c>
      <c r="K83" s="4"/>
    </row>
    <row r="84" spans="1:11">
      <c r="A84" s="21">
        <f t="shared" si="4"/>
        <v>609</v>
      </c>
      <c r="B84" s="10" t="s">
        <v>295</v>
      </c>
      <c r="C84" s="11" t="s">
        <v>335</v>
      </c>
      <c r="D84" s="12"/>
      <c r="E84" s="13">
        <v>948927</v>
      </c>
      <c r="F84" s="13"/>
      <c r="G84" s="10">
        <v>609</v>
      </c>
      <c r="H84" s="10">
        <v>609</v>
      </c>
      <c r="I84" s="22">
        <f t="shared" si="3"/>
        <v>948927</v>
      </c>
      <c r="J84" s="6">
        <v>12402</v>
      </c>
      <c r="K84" s="4"/>
    </row>
    <row r="85" spans="1:11">
      <c r="A85" s="21">
        <f t="shared" si="4"/>
        <v>610</v>
      </c>
      <c r="B85" s="10" t="s">
        <v>218</v>
      </c>
      <c r="C85" s="11" t="s">
        <v>510</v>
      </c>
      <c r="D85" s="12"/>
      <c r="E85" s="13">
        <v>708441</v>
      </c>
      <c r="F85" s="13"/>
      <c r="G85" s="10">
        <v>610</v>
      </c>
      <c r="H85" s="10">
        <v>610</v>
      </c>
      <c r="I85" s="22">
        <f t="shared" si="3"/>
        <v>708441</v>
      </c>
      <c r="J85" s="6">
        <v>12401</v>
      </c>
      <c r="K85" s="4"/>
    </row>
    <row r="86" spans="1:11">
      <c r="A86" s="21">
        <f t="shared" si="4"/>
        <v>610</v>
      </c>
      <c r="B86" s="10" t="s">
        <v>219</v>
      </c>
      <c r="C86" s="11" t="s">
        <v>418</v>
      </c>
      <c r="D86" s="12"/>
      <c r="E86" s="13">
        <v>1127032.5</v>
      </c>
      <c r="F86" s="13"/>
      <c r="G86" s="10">
        <v>610</v>
      </c>
      <c r="H86" s="10">
        <v>610</v>
      </c>
      <c r="I86" s="22">
        <f t="shared" si="3"/>
        <v>1127032.5</v>
      </c>
      <c r="J86" s="6">
        <v>12401</v>
      </c>
      <c r="K86" s="4"/>
    </row>
    <row r="87" spans="1:11" hidden="1">
      <c r="A87" s="21">
        <f t="shared" si="4"/>
        <v>602</v>
      </c>
      <c r="B87" s="10" t="s">
        <v>220</v>
      </c>
      <c r="C87" s="11" t="s">
        <v>221</v>
      </c>
      <c r="D87" s="12"/>
      <c r="E87" s="13"/>
      <c r="F87" s="13"/>
      <c r="G87" s="10">
        <v>602</v>
      </c>
      <c r="H87" s="10">
        <v>602</v>
      </c>
      <c r="I87" s="22">
        <f t="shared" si="3"/>
        <v>0</v>
      </c>
      <c r="J87" s="6">
        <f t="shared" si="5"/>
        <v>0</v>
      </c>
      <c r="K87" s="4"/>
    </row>
    <row r="88" spans="1:11" hidden="1">
      <c r="A88" s="21">
        <f t="shared" si="4"/>
        <v>602</v>
      </c>
      <c r="B88" s="10" t="s">
        <v>297</v>
      </c>
      <c r="C88" s="11" t="s">
        <v>298</v>
      </c>
      <c r="D88" s="12"/>
      <c r="E88" s="13"/>
      <c r="F88" s="13"/>
      <c r="G88" s="10">
        <v>602</v>
      </c>
      <c r="H88" s="10">
        <v>602</v>
      </c>
      <c r="I88" s="22">
        <f t="shared" si="3"/>
        <v>0</v>
      </c>
      <c r="J88" s="6">
        <f t="shared" si="5"/>
        <v>0</v>
      </c>
      <c r="K88" s="4"/>
    </row>
    <row r="89" spans="1:11">
      <c r="A89" s="21">
        <f t="shared" si="4"/>
        <v>602</v>
      </c>
      <c r="B89" s="10" t="s">
        <v>299</v>
      </c>
      <c r="C89" s="11" t="s">
        <v>300</v>
      </c>
      <c r="D89" s="12"/>
      <c r="E89" s="13">
        <v>3038533</v>
      </c>
      <c r="F89" s="13"/>
      <c r="G89" s="10">
        <v>602</v>
      </c>
      <c r="H89" s="10">
        <v>602</v>
      </c>
      <c r="I89" s="22">
        <f t="shared" si="3"/>
        <v>3038533</v>
      </c>
      <c r="J89" s="6">
        <v>12403</v>
      </c>
      <c r="K89" s="4"/>
    </row>
    <row r="90" spans="1:11" hidden="1">
      <c r="A90" s="21">
        <f t="shared" si="4"/>
        <v>602</v>
      </c>
      <c r="B90" s="10" t="s">
        <v>301</v>
      </c>
      <c r="C90" s="11" t="s">
        <v>336</v>
      </c>
      <c r="D90" s="12"/>
      <c r="E90" s="13"/>
      <c r="F90" s="13"/>
      <c r="G90" s="10">
        <v>602</v>
      </c>
      <c r="H90" s="10">
        <v>602</v>
      </c>
      <c r="I90" s="22">
        <f t="shared" si="3"/>
        <v>0</v>
      </c>
      <c r="J90" s="6">
        <f t="shared" si="5"/>
        <v>0</v>
      </c>
      <c r="K90" s="4"/>
    </row>
    <row r="91" spans="1:11" hidden="1">
      <c r="A91" s="21">
        <f t="shared" si="4"/>
        <v>602</v>
      </c>
      <c r="B91" s="10">
        <v>6134</v>
      </c>
      <c r="C91" s="11" t="s">
        <v>376</v>
      </c>
      <c r="D91" s="12"/>
      <c r="E91" s="13"/>
      <c r="F91" s="13"/>
      <c r="G91" s="10">
        <v>602</v>
      </c>
      <c r="H91" s="10">
        <v>602</v>
      </c>
      <c r="I91" s="22">
        <f t="shared" si="3"/>
        <v>0</v>
      </c>
      <c r="J91" s="6">
        <f t="shared" si="5"/>
        <v>0</v>
      </c>
      <c r="K91" s="4"/>
    </row>
    <row r="92" spans="1:11">
      <c r="A92" s="21">
        <f t="shared" si="4"/>
        <v>607</v>
      </c>
      <c r="B92" s="10" t="s">
        <v>222</v>
      </c>
      <c r="C92" s="11" t="s">
        <v>223</v>
      </c>
      <c r="D92" s="12"/>
      <c r="E92" s="13">
        <v>316094.33</v>
      </c>
      <c r="F92" s="13"/>
      <c r="G92" s="10">
        <v>607</v>
      </c>
      <c r="H92" s="10">
        <v>607</v>
      </c>
      <c r="I92" s="22">
        <f t="shared" si="3"/>
        <v>316094.33</v>
      </c>
      <c r="J92" s="6">
        <v>12404</v>
      </c>
      <c r="K92" s="4"/>
    </row>
    <row r="93" spans="1:11">
      <c r="A93" s="21">
        <f t="shared" si="4"/>
        <v>607</v>
      </c>
      <c r="B93" s="120">
        <v>6151</v>
      </c>
      <c r="C93" s="14" t="s">
        <v>511</v>
      </c>
      <c r="D93" s="121"/>
      <c r="E93" s="86">
        <v>7500</v>
      </c>
      <c r="F93" s="13"/>
      <c r="G93" s="10">
        <v>607</v>
      </c>
      <c r="H93" s="10">
        <v>607</v>
      </c>
      <c r="I93" s="22">
        <f t="shared" si="3"/>
        <v>7500</v>
      </c>
      <c r="J93" s="6">
        <v>12404</v>
      </c>
      <c r="K93" s="4"/>
    </row>
    <row r="94" spans="1:11">
      <c r="A94" s="21">
        <f t="shared" si="4"/>
        <v>605</v>
      </c>
      <c r="B94" s="10" t="s">
        <v>27</v>
      </c>
      <c r="C94" s="11" t="s">
        <v>114</v>
      </c>
      <c r="D94" s="12"/>
      <c r="E94" s="13">
        <v>269866.12</v>
      </c>
      <c r="F94" s="13"/>
      <c r="G94" s="10">
        <v>605</v>
      </c>
      <c r="H94" s="10">
        <v>605</v>
      </c>
      <c r="I94" s="22">
        <f t="shared" si="3"/>
        <v>269866.12</v>
      </c>
      <c r="J94" s="6">
        <v>12405</v>
      </c>
      <c r="K94" s="4"/>
    </row>
    <row r="95" spans="1:11" hidden="1">
      <c r="A95" s="21">
        <v>610</v>
      </c>
      <c r="B95" s="10" t="s">
        <v>224</v>
      </c>
      <c r="C95" s="11" t="s">
        <v>419</v>
      </c>
      <c r="D95" s="12"/>
      <c r="E95" s="13"/>
      <c r="F95" s="13"/>
      <c r="G95" s="10">
        <v>612</v>
      </c>
      <c r="H95" s="10">
        <v>612</v>
      </c>
      <c r="I95" s="22">
        <f t="shared" si="3"/>
        <v>0</v>
      </c>
      <c r="J95" s="6">
        <f t="shared" si="5"/>
        <v>0</v>
      </c>
      <c r="K95" s="4"/>
    </row>
    <row r="96" spans="1:11" hidden="1">
      <c r="A96" s="21">
        <f t="shared" si="4"/>
        <v>612</v>
      </c>
      <c r="B96" s="10" t="s">
        <v>225</v>
      </c>
      <c r="C96" s="11" t="s">
        <v>340</v>
      </c>
      <c r="D96" s="12"/>
      <c r="E96" s="13"/>
      <c r="F96" s="13"/>
      <c r="G96" s="10">
        <v>612</v>
      </c>
      <c r="H96" s="10">
        <v>612</v>
      </c>
      <c r="I96" s="22">
        <f t="shared" si="3"/>
        <v>0</v>
      </c>
      <c r="J96" s="6">
        <f t="shared" si="5"/>
        <v>0</v>
      </c>
      <c r="K96" s="4"/>
    </row>
    <row r="97" spans="1:11">
      <c r="A97" s="21">
        <f t="shared" si="4"/>
        <v>612</v>
      </c>
      <c r="B97" s="10" t="s">
        <v>226</v>
      </c>
      <c r="C97" s="11" t="s">
        <v>377</v>
      </c>
      <c r="D97" s="12"/>
      <c r="E97" s="13">
        <v>129177.2</v>
      </c>
      <c r="F97" s="13"/>
      <c r="G97" s="10">
        <v>612</v>
      </c>
      <c r="H97" s="10">
        <v>612</v>
      </c>
      <c r="I97" s="22">
        <f t="shared" si="3"/>
        <v>129177.2</v>
      </c>
      <c r="J97" s="6">
        <v>12407</v>
      </c>
      <c r="K97" s="4"/>
    </row>
    <row r="98" spans="1:11">
      <c r="A98" s="21">
        <f t="shared" si="4"/>
        <v>612</v>
      </c>
      <c r="B98" s="154">
        <v>61811</v>
      </c>
      <c r="C98" s="155" t="s">
        <v>512</v>
      </c>
      <c r="D98" s="156"/>
      <c r="E98" s="119">
        <v>680</v>
      </c>
      <c r="F98" s="13"/>
      <c r="G98" s="10">
        <v>612</v>
      </c>
      <c r="H98" s="10">
        <v>612</v>
      </c>
      <c r="I98" s="22">
        <f t="shared" si="3"/>
        <v>680</v>
      </c>
      <c r="J98" s="6">
        <v>12407</v>
      </c>
      <c r="K98" s="4"/>
    </row>
    <row r="99" spans="1:11">
      <c r="A99" s="21">
        <f t="shared" si="4"/>
        <v>612</v>
      </c>
      <c r="B99" s="154" t="s">
        <v>227</v>
      </c>
      <c r="C99" s="155" t="s">
        <v>302</v>
      </c>
      <c r="D99" s="156"/>
      <c r="E99" s="119">
        <v>18000</v>
      </c>
      <c r="F99" s="13"/>
      <c r="G99" s="10">
        <v>612</v>
      </c>
      <c r="H99" s="10">
        <v>612</v>
      </c>
      <c r="I99" s="22">
        <f t="shared" si="3"/>
        <v>18000</v>
      </c>
      <c r="J99" s="6">
        <v>12407</v>
      </c>
      <c r="K99" s="4"/>
    </row>
    <row r="100" spans="1:11">
      <c r="A100" s="21">
        <v>608</v>
      </c>
      <c r="B100" s="10" t="s">
        <v>228</v>
      </c>
      <c r="C100" s="11" t="s">
        <v>420</v>
      </c>
      <c r="D100" s="12"/>
      <c r="E100" s="13">
        <v>134664</v>
      </c>
      <c r="F100" s="13"/>
      <c r="G100" s="10">
        <v>612</v>
      </c>
      <c r="H100" s="10">
        <v>612</v>
      </c>
      <c r="I100" s="22">
        <f t="shared" si="3"/>
        <v>134664</v>
      </c>
      <c r="J100" s="6">
        <v>12407</v>
      </c>
      <c r="K100" s="4"/>
    </row>
    <row r="101" spans="1:11" hidden="1">
      <c r="A101" s="21">
        <f t="shared" si="4"/>
        <v>604</v>
      </c>
      <c r="B101" s="10" t="s">
        <v>229</v>
      </c>
      <c r="C101" s="11" t="s">
        <v>355</v>
      </c>
      <c r="D101" s="12"/>
      <c r="E101" s="13"/>
      <c r="F101" s="13"/>
      <c r="G101" s="10">
        <v>604</v>
      </c>
      <c r="H101" s="10">
        <v>604</v>
      </c>
      <c r="I101" s="22">
        <f t="shared" si="3"/>
        <v>0</v>
      </c>
      <c r="J101" s="6">
        <f t="shared" si="5"/>
        <v>0</v>
      </c>
      <c r="K101" s="4"/>
    </row>
    <row r="102" spans="1:11">
      <c r="A102" s="21">
        <f t="shared" si="4"/>
        <v>612</v>
      </c>
      <c r="B102" s="154" t="s">
        <v>230</v>
      </c>
      <c r="C102" s="155" t="s">
        <v>513</v>
      </c>
      <c r="D102" s="156"/>
      <c r="E102" s="119">
        <v>11087.4</v>
      </c>
      <c r="F102" s="13"/>
      <c r="G102" s="10">
        <v>612</v>
      </c>
      <c r="H102" s="10">
        <v>612</v>
      </c>
      <c r="I102" s="22">
        <f t="shared" si="3"/>
        <v>11087.4</v>
      </c>
      <c r="J102" s="6">
        <v>12407</v>
      </c>
      <c r="K102" s="4"/>
    </row>
    <row r="103" spans="1:11" hidden="1">
      <c r="A103" s="21">
        <f t="shared" si="4"/>
        <v>612</v>
      </c>
      <c r="B103" s="10" t="s">
        <v>303</v>
      </c>
      <c r="C103" s="11" t="s">
        <v>357</v>
      </c>
      <c r="D103" s="12"/>
      <c r="E103" s="13"/>
      <c r="F103" s="13"/>
      <c r="G103" s="10">
        <v>612</v>
      </c>
      <c r="H103" s="10">
        <v>612</v>
      </c>
      <c r="I103" s="22">
        <f t="shared" si="3"/>
        <v>0</v>
      </c>
      <c r="J103" s="6">
        <f t="shared" si="5"/>
        <v>0</v>
      </c>
      <c r="K103" s="4"/>
    </row>
    <row r="104" spans="1:11" hidden="1">
      <c r="A104" s="21">
        <f t="shared" si="4"/>
        <v>612</v>
      </c>
      <c r="B104" s="10" t="s">
        <v>304</v>
      </c>
      <c r="C104" s="11" t="s">
        <v>354</v>
      </c>
      <c r="D104" s="12"/>
      <c r="E104" s="13"/>
      <c r="F104" s="13"/>
      <c r="G104" s="10">
        <v>612</v>
      </c>
      <c r="H104" s="10">
        <v>612</v>
      </c>
      <c r="I104" s="22">
        <f t="shared" si="3"/>
        <v>0</v>
      </c>
      <c r="J104" s="6">
        <f t="shared" si="5"/>
        <v>0</v>
      </c>
      <c r="K104" s="4"/>
    </row>
    <row r="105" spans="1:11" hidden="1">
      <c r="A105" s="21">
        <f t="shared" si="4"/>
        <v>612</v>
      </c>
      <c r="B105" s="10" t="s">
        <v>28</v>
      </c>
      <c r="C105" s="11" t="s">
        <v>138</v>
      </c>
      <c r="D105" s="12"/>
      <c r="E105" s="13"/>
      <c r="F105" s="13"/>
      <c r="G105" s="10">
        <v>612</v>
      </c>
      <c r="H105" s="10">
        <v>612</v>
      </c>
      <c r="I105" s="22">
        <f t="shared" si="3"/>
        <v>0</v>
      </c>
      <c r="J105" s="6">
        <f t="shared" si="5"/>
        <v>0</v>
      </c>
      <c r="K105" s="4"/>
    </row>
    <row r="106" spans="1:11" hidden="1">
      <c r="A106" s="21">
        <f t="shared" si="4"/>
        <v>612</v>
      </c>
      <c r="B106" s="10" t="s">
        <v>29</v>
      </c>
      <c r="C106" s="11" t="s">
        <v>341</v>
      </c>
      <c r="D106" s="12"/>
      <c r="E106" s="13"/>
      <c r="F106" s="13"/>
      <c r="G106" s="10">
        <v>612</v>
      </c>
      <c r="H106" s="10">
        <v>612</v>
      </c>
      <c r="I106" s="22">
        <f t="shared" si="3"/>
        <v>0</v>
      </c>
      <c r="J106" s="6">
        <f t="shared" si="5"/>
        <v>0</v>
      </c>
      <c r="K106" s="4"/>
    </row>
    <row r="107" spans="1:11" hidden="1">
      <c r="A107" s="21">
        <f t="shared" si="4"/>
        <v>633</v>
      </c>
      <c r="B107" s="10" t="s">
        <v>231</v>
      </c>
      <c r="C107" s="11" t="s">
        <v>232</v>
      </c>
      <c r="D107" s="12"/>
      <c r="E107" s="13"/>
      <c r="F107" s="13"/>
      <c r="G107" s="10">
        <v>633</v>
      </c>
      <c r="H107" s="10">
        <v>633</v>
      </c>
      <c r="I107" s="22">
        <f t="shared" si="3"/>
        <v>0</v>
      </c>
      <c r="J107" s="6">
        <f t="shared" si="5"/>
        <v>0</v>
      </c>
      <c r="K107" s="4"/>
    </row>
    <row r="108" spans="1:11">
      <c r="A108" s="21">
        <f t="shared" si="4"/>
        <v>612</v>
      </c>
      <c r="B108" s="154" t="s">
        <v>305</v>
      </c>
      <c r="C108" s="155" t="s">
        <v>516</v>
      </c>
      <c r="D108" s="156"/>
      <c r="E108" s="119">
        <v>44712</v>
      </c>
      <c r="F108" s="13"/>
      <c r="G108" s="10">
        <v>612</v>
      </c>
      <c r="H108" s="10">
        <v>612</v>
      </c>
      <c r="I108" s="22">
        <f t="shared" si="3"/>
        <v>44712</v>
      </c>
      <c r="J108" s="6">
        <v>12407</v>
      </c>
      <c r="K108" s="4"/>
    </row>
    <row r="109" spans="1:11">
      <c r="A109" s="21">
        <f t="shared" si="4"/>
        <v>608</v>
      </c>
      <c r="B109" s="10" t="s">
        <v>233</v>
      </c>
      <c r="C109" s="11" t="s">
        <v>234</v>
      </c>
      <c r="D109" s="12"/>
      <c r="E109" s="13">
        <f>1823265.2+88798.47+303873</f>
        <v>2215936.67</v>
      </c>
      <c r="F109" s="13"/>
      <c r="G109" s="10">
        <v>608</v>
      </c>
      <c r="H109" s="10">
        <v>608</v>
      </c>
      <c r="I109" s="22">
        <f t="shared" si="3"/>
        <v>2215936.67</v>
      </c>
      <c r="J109" s="6">
        <v>12411</v>
      </c>
      <c r="K109" s="4"/>
    </row>
    <row r="110" spans="1:11" hidden="1">
      <c r="A110" s="21">
        <f t="shared" si="4"/>
        <v>606</v>
      </c>
      <c r="B110" s="10" t="s">
        <v>306</v>
      </c>
      <c r="C110" s="11" t="s">
        <v>342</v>
      </c>
      <c r="D110" s="12"/>
      <c r="E110" s="13"/>
      <c r="F110" s="13"/>
      <c r="G110" s="10">
        <v>606</v>
      </c>
      <c r="H110" s="10">
        <v>606</v>
      </c>
      <c r="I110" s="22">
        <f t="shared" si="3"/>
        <v>0</v>
      </c>
      <c r="J110" s="6">
        <f t="shared" si="5"/>
        <v>0</v>
      </c>
      <c r="K110" s="4"/>
    </row>
    <row r="111" spans="1:11">
      <c r="A111" s="21">
        <f t="shared" si="4"/>
        <v>606</v>
      </c>
      <c r="B111" s="10" t="s">
        <v>235</v>
      </c>
      <c r="C111" s="11" t="s">
        <v>378</v>
      </c>
      <c r="D111" s="12"/>
      <c r="E111" s="13">
        <v>1097116</v>
      </c>
      <c r="F111" s="13"/>
      <c r="G111" s="10">
        <v>606</v>
      </c>
      <c r="H111" s="10">
        <v>606</v>
      </c>
      <c r="I111" s="22">
        <f t="shared" si="3"/>
        <v>1097116</v>
      </c>
      <c r="J111" s="6">
        <v>12412</v>
      </c>
      <c r="K111" s="4"/>
    </row>
    <row r="112" spans="1:11">
      <c r="A112" s="21">
        <f t="shared" si="4"/>
        <v>612</v>
      </c>
      <c r="B112" s="154" t="s">
        <v>30</v>
      </c>
      <c r="C112" s="155" t="s">
        <v>236</v>
      </c>
      <c r="D112" s="156"/>
      <c r="E112" s="119">
        <v>118686.97</v>
      </c>
      <c r="F112" s="13"/>
      <c r="G112" s="10">
        <v>612</v>
      </c>
      <c r="H112" s="10">
        <v>612</v>
      </c>
      <c r="I112" s="22">
        <f t="shared" si="3"/>
        <v>118686.97</v>
      </c>
      <c r="J112" s="6">
        <v>12413</v>
      </c>
      <c r="K112" s="4"/>
    </row>
    <row r="113" spans="1:12">
      <c r="A113" s="21">
        <f t="shared" si="4"/>
        <v>611</v>
      </c>
      <c r="B113" s="10" t="s">
        <v>237</v>
      </c>
      <c r="C113" s="11" t="s">
        <v>238</v>
      </c>
      <c r="D113" s="12"/>
      <c r="E113" s="13">
        <v>40120</v>
      </c>
      <c r="F113" s="13"/>
      <c r="G113" s="10">
        <v>611</v>
      </c>
      <c r="H113" s="10">
        <v>611</v>
      </c>
      <c r="I113" s="22">
        <f t="shared" si="3"/>
        <v>40120</v>
      </c>
      <c r="J113" s="6">
        <v>12503</v>
      </c>
      <c r="K113" s="4"/>
    </row>
    <row r="114" spans="1:12">
      <c r="A114" s="21">
        <f t="shared" si="4"/>
        <v>611</v>
      </c>
      <c r="B114" s="10" t="s">
        <v>239</v>
      </c>
      <c r="C114" s="11" t="s">
        <v>240</v>
      </c>
      <c r="D114" s="12"/>
      <c r="E114" s="13">
        <v>29600</v>
      </c>
      <c r="F114" s="13"/>
      <c r="G114" s="10">
        <v>611</v>
      </c>
      <c r="H114" s="10">
        <v>611</v>
      </c>
      <c r="I114" s="22">
        <f t="shared" si="3"/>
        <v>29600</v>
      </c>
      <c r="J114" s="6">
        <v>12504</v>
      </c>
      <c r="K114" s="4"/>
    </row>
    <row r="115" spans="1:12" hidden="1">
      <c r="A115" s="21">
        <f t="shared" si="4"/>
        <v>611</v>
      </c>
      <c r="B115" s="10" t="s">
        <v>31</v>
      </c>
      <c r="C115" s="11" t="s">
        <v>307</v>
      </c>
      <c r="D115" s="12"/>
      <c r="E115" s="13"/>
      <c r="F115" s="13"/>
      <c r="G115" s="10">
        <v>611</v>
      </c>
      <c r="H115" s="10">
        <v>611</v>
      </c>
      <c r="I115" s="22">
        <f t="shared" si="3"/>
        <v>0</v>
      </c>
      <c r="J115" s="6">
        <f t="shared" si="5"/>
        <v>0</v>
      </c>
      <c r="K115" s="4"/>
    </row>
    <row r="116" spans="1:12">
      <c r="A116" s="21">
        <f t="shared" si="4"/>
        <v>631</v>
      </c>
      <c r="B116" s="10" t="s">
        <v>241</v>
      </c>
      <c r="C116" s="11" t="s">
        <v>242</v>
      </c>
      <c r="D116" s="12"/>
      <c r="E116" s="13">
        <v>28790888</v>
      </c>
      <c r="F116" s="13"/>
      <c r="G116" s="10">
        <v>631</v>
      </c>
      <c r="H116" s="10">
        <v>631</v>
      </c>
      <c r="I116" s="22">
        <f t="shared" si="3"/>
        <v>28790888</v>
      </c>
      <c r="J116" s="6">
        <v>12201</v>
      </c>
      <c r="K116" s="4"/>
    </row>
    <row r="117" spans="1:12">
      <c r="A117" s="21">
        <f t="shared" si="4"/>
        <v>632</v>
      </c>
      <c r="B117" s="10" t="s">
        <v>243</v>
      </c>
      <c r="C117" s="11" t="s">
        <v>244</v>
      </c>
      <c r="D117" s="12"/>
      <c r="E117" s="13">
        <v>2372840.77</v>
      </c>
      <c r="F117" s="13"/>
      <c r="G117" s="10">
        <v>632</v>
      </c>
      <c r="H117" s="10">
        <v>632</v>
      </c>
      <c r="I117" s="22">
        <f t="shared" si="3"/>
        <v>2372840.77</v>
      </c>
      <c r="J117" s="6">
        <v>12202</v>
      </c>
      <c r="K117" s="4"/>
    </row>
    <row r="118" spans="1:12" hidden="1">
      <c r="A118" s="21">
        <f t="shared" si="4"/>
        <v>633</v>
      </c>
      <c r="B118" s="10" t="s">
        <v>308</v>
      </c>
      <c r="C118" s="11" t="s">
        <v>309</v>
      </c>
      <c r="D118" s="12"/>
      <c r="E118" s="13"/>
      <c r="F118" s="13"/>
      <c r="G118" s="10">
        <v>633</v>
      </c>
      <c r="H118" s="10">
        <v>633</v>
      </c>
      <c r="I118" s="22">
        <f t="shared" si="3"/>
        <v>0</v>
      </c>
      <c r="J118" s="6">
        <f t="shared" si="5"/>
        <v>0</v>
      </c>
      <c r="K118" s="4"/>
    </row>
    <row r="119" spans="1:12" hidden="1">
      <c r="A119" s="21">
        <f t="shared" si="4"/>
        <v>674</v>
      </c>
      <c r="B119" s="10" t="s">
        <v>310</v>
      </c>
      <c r="C119" s="11" t="s">
        <v>311</v>
      </c>
      <c r="D119" s="12"/>
      <c r="E119" s="13"/>
      <c r="F119" s="13"/>
      <c r="G119" s="10">
        <v>674</v>
      </c>
      <c r="H119" s="10">
        <v>674</v>
      </c>
      <c r="I119" s="22">
        <f t="shared" si="3"/>
        <v>0</v>
      </c>
      <c r="J119" s="6">
        <f t="shared" si="5"/>
        <v>0</v>
      </c>
      <c r="K119" s="4"/>
    </row>
    <row r="120" spans="1:12">
      <c r="A120" s="21">
        <f t="shared" si="4"/>
        <v>612</v>
      </c>
      <c r="B120" s="154" t="s">
        <v>245</v>
      </c>
      <c r="C120" s="155" t="s">
        <v>246</v>
      </c>
      <c r="D120" s="156"/>
      <c r="E120" s="119">
        <v>105000</v>
      </c>
      <c r="F120" s="13"/>
      <c r="G120" s="10">
        <v>612</v>
      </c>
      <c r="H120" s="10">
        <v>612</v>
      </c>
      <c r="I120" s="22">
        <f t="shared" si="3"/>
        <v>105000</v>
      </c>
      <c r="J120" s="6">
        <v>12407</v>
      </c>
      <c r="K120" s="4"/>
    </row>
    <row r="121" spans="1:12">
      <c r="A121" s="21">
        <f t="shared" si="4"/>
        <v>674</v>
      </c>
      <c r="B121" s="10" t="s">
        <v>32</v>
      </c>
      <c r="C121" s="11" t="s">
        <v>247</v>
      </c>
      <c r="D121" s="12"/>
      <c r="E121" s="13">
        <v>15000</v>
      </c>
      <c r="F121" s="13"/>
      <c r="G121" s="10">
        <v>674</v>
      </c>
      <c r="H121" s="10">
        <v>674</v>
      </c>
      <c r="I121" s="22">
        <f t="shared" si="3"/>
        <v>15000</v>
      </c>
      <c r="J121" s="6"/>
      <c r="K121" s="4"/>
    </row>
    <row r="122" spans="1:12" hidden="1">
      <c r="A122" s="21">
        <f t="shared" si="4"/>
        <v>612</v>
      </c>
      <c r="B122" s="10" t="s">
        <v>312</v>
      </c>
      <c r="C122" s="11" t="s">
        <v>313</v>
      </c>
      <c r="D122" s="12"/>
      <c r="E122" s="13"/>
      <c r="F122" s="13"/>
      <c r="G122" s="10">
        <v>612</v>
      </c>
      <c r="H122" s="10">
        <v>612</v>
      </c>
      <c r="I122" s="22">
        <f t="shared" si="3"/>
        <v>0</v>
      </c>
      <c r="J122" s="6">
        <f t="shared" si="5"/>
        <v>0</v>
      </c>
      <c r="K122" s="4"/>
    </row>
    <row r="123" spans="1:12" hidden="1">
      <c r="A123" s="21">
        <f t="shared" si="4"/>
        <v>672</v>
      </c>
      <c r="B123" s="10" t="s">
        <v>248</v>
      </c>
      <c r="C123" s="11" t="s">
        <v>249</v>
      </c>
      <c r="D123" s="12"/>
      <c r="E123" s="13"/>
      <c r="F123" s="13"/>
      <c r="G123" s="10">
        <v>672</v>
      </c>
      <c r="H123" s="10">
        <v>672</v>
      </c>
      <c r="I123" s="22">
        <f t="shared" si="3"/>
        <v>0</v>
      </c>
      <c r="J123" s="6">
        <f t="shared" si="5"/>
        <v>0</v>
      </c>
      <c r="K123" s="4"/>
    </row>
    <row r="124" spans="1:12">
      <c r="A124" s="21">
        <f t="shared" si="4"/>
        <v>673</v>
      </c>
      <c r="B124" s="10" t="s">
        <v>250</v>
      </c>
      <c r="C124" s="11" t="s">
        <v>133</v>
      </c>
      <c r="D124" s="12"/>
      <c r="E124" s="13">
        <v>642684.94999999995</v>
      </c>
      <c r="F124" s="13"/>
      <c r="G124" s="10">
        <v>673</v>
      </c>
      <c r="H124" s="10">
        <v>673</v>
      </c>
      <c r="I124" s="22">
        <f t="shared" si="3"/>
        <v>642684.94999999995</v>
      </c>
      <c r="J124" s="6"/>
      <c r="K124" s="4"/>
    </row>
    <row r="125" spans="1:12">
      <c r="A125" s="21">
        <f t="shared" si="4"/>
        <v>650</v>
      </c>
      <c r="B125" s="10" t="s">
        <v>251</v>
      </c>
      <c r="C125" s="11" t="s">
        <v>314</v>
      </c>
      <c r="D125" s="12"/>
      <c r="E125" s="13">
        <f>749894.48+86236.55+108460.86</f>
        <v>944591.89</v>
      </c>
      <c r="F125" s="13"/>
      <c r="G125" s="10">
        <v>650</v>
      </c>
      <c r="H125" s="10">
        <v>650</v>
      </c>
      <c r="I125" s="22">
        <f t="shared" si="3"/>
        <v>944591.89</v>
      </c>
      <c r="J125" s="6"/>
      <c r="K125" s="4"/>
    </row>
    <row r="126" spans="1:12">
      <c r="A126" s="21">
        <f t="shared" si="4"/>
        <v>650</v>
      </c>
      <c r="B126" s="120">
        <v>68111</v>
      </c>
      <c r="C126" s="14" t="s">
        <v>514</v>
      </c>
      <c r="D126" s="121"/>
      <c r="E126" s="86">
        <v>15769.6</v>
      </c>
      <c r="F126" s="13"/>
      <c r="G126" s="10">
        <v>650</v>
      </c>
      <c r="H126" s="10">
        <v>650</v>
      </c>
      <c r="I126" s="22">
        <f t="shared" si="3"/>
        <v>15769.6</v>
      </c>
      <c r="J126" s="6">
        <v>12300</v>
      </c>
      <c r="K126" s="4"/>
    </row>
    <row r="127" spans="1:12">
      <c r="A127" s="21">
        <f t="shared" si="4"/>
        <v>680</v>
      </c>
      <c r="B127" s="10" t="s">
        <v>35</v>
      </c>
      <c r="C127" s="11" t="s">
        <v>315</v>
      </c>
      <c r="D127" s="12"/>
      <c r="E127" s="13"/>
      <c r="F127" s="13"/>
      <c r="G127" s="10">
        <v>680</v>
      </c>
      <c r="H127" s="10">
        <v>680</v>
      </c>
      <c r="I127" s="22">
        <f t="shared" si="3"/>
        <v>1373591</v>
      </c>
      <c r="J127" s="6"/>
      <c r="K127" s="4"/>
      <c r="L127" s="2">
        <v>1373591</v>
      </c>
    </row>
    <row r="128" spans="1:12" hidden="1">
      <c r="A128" s="21">
        <f t="shared" si="4"/>
        <v>501</v>
      </c>
      <c r="B128" s="10">
        <v>701</v>
      </c>
      <c r="C128" s="11" t="s">
        <v>343</v>
      </c>
      <c r="D128" s="12"/>
      <c r="E128" s="13"/>
      <c r="F128" s="13"/>
      <c r="G128" s="10">
        <v>501</v>
      </c>
      <c r="H128" s="10">
        <v>501</v>
      </c>
      <c r="I128" s="22">
        <f t="shared" si="3"/>
        <v>0</v>
      </c>
      <c r="J128" s="6">
        <f t="shared" si="5"/>
        <v>0</v>
      </c>
      <c r="K128" s="4"/>
    </row>
    <row r="129" spans="1:11">
      <c r="A129" s="21">
        <f t="shared" si="4"/>
        <v>501</v>
      </c>
      <c r="B129" s="10" t="s">
        <v>252</v>
      </c>
      <c r="C129" s="11" t="s">
        <v>253</v>
      </c>
      <c r="D129" s="12"/>
      <c r="E129" s="13"/>
      <c r="F129" s="13">
        <v>56626626.380000003</v>
      </c>
      <c r="G129" s="10">
        <v>501</v>
      </c>
      <c r="H129" s="10">
        <v>501</v>
      </c>
      <c r="I129" s="22">
        <f t="shared" si="3"/>
        <v>-56626626.380000003</v>
      </c>
      <c r="J129" s="6">
        <v>11102</v>
      </c>
      <c r="K129" s="4"/>
    </row>
    <row r="130" spans="1:11" hidden="1">
      <c r="A130" s="21">
        <f t="shared" si="4"/>
        <v>501</v>
      </c>
      <c r="B130" s="10" t="s">
        <v>33</v>
      </c>
      <c r="C130" s="11" t="s">
        <v>0</v>
      </c>
      <c r="D130" s="12"/>
      <c r="E130" s="13"/>
      <c r="F130" s="13"/>
      <c r="G130" s="10">
        <v>501</v>
      </c>
      <c r="H130" s="10">
        <v>501</v>
      </c>
      <c r="I130" s="22">
        <f t="shared" si="3"/>
        <v>0</v>
      </c>
      <c r="J130" s="6">
        <f t="shared" si="5"/>
        <v>0</v>
      </c>
      <c r="K130" s="4"/>
    </row>
    <row r="131" spans="1:11" hidden="1">
      <c r="A131" s="21">
        <f t="shared" si="4"/>
        <v>511</v>
      </c>
      <c r="B131" s="10" t="s">
        <v>254</v>
      </c>
      <c r="C131" s="11" t="s">
        <v>255</v>
      </c>
      <c r="D131" s="12"/>
      <c r="E131" s="13"/>
      <c r="F131" s="13"/>
      <c r="G131" s="10">
        <v>511</v>
      </c>
      <c r="H131" s="10">
        <v>511</v>
      </c>
      <c r="I131" s="22">
        <f t="shared" si="3"/>
        <v>0</v>
      </c>
      <c r="J131" s="6">
        <f t="shared" si="5"/>
        <v>0</v>
      </c>
      <c r="K131" s="4"/>
    </row>
    <row r="132" spans="1:11" hidden="1">
      <c r="A132" s="21">
        <f t="shared" si="4"/>
        <v>511</v>
      </c>
      <c r="B132" s="10" t="s">
        <v>34</v>
      </c>
      <c r="C132" s="11" t="s">
        <v>358</v>
      </c>
      <c r="D132" s="12"/>
      <c r="E132" s="13"/>
      <c r="F132" s="13"/>
      <c r="G132" s="10">
        <v>511</v>
      </c>
      <c r="H132" s="10">
        <v>511</v>
      </c>
      <c r="I132" s="22">
        <f t="shared" si="3"/>
        <v>0</v>
      </c>
      <c r="J132" s="6">
        <f t="shared" si="5"/>
        <v>0</v>
      </c>
      <c r="K132" s="4"/>
    </row>
    <row r="133" spans="1:11" hidden="1">
      <c r="A133" s="21">
        <f t="shared" si="4"/>
        <v>521</v>
      </c>
      <c r="B133" s="10" t="s">
        <v>36</v>
      </c>
      <c r="C133" s="11" t="s">
        <v>344</v>
      </c>
      <c r="D133" s="12"/>
      <c r="E133" s="13"/>
      <c r="F133" s="13"/>
      <c r="G133" s="10">
        <v>521</v>
      </c>
      <c r="H133" s="10">
        <v>521</v>
      </c>
      <c r="I133" s="22">
        <f t="shared" si="3"/>
        <v>0</v>
      </c>
      <c r="J133" s="6">
        <f t="shared" si="5"/>
        <v>0</v>
      </c>
      <c r="K133" s="4"/>
    </row>
    <row r="134" spans="1:11" hidden="1">
      <c r="A134" s="21">
        <f t="shared" si="4"/>
        <v>511</v>
      </c>
      <c r="B134" s="10" t="s">
        <v>316</v>
      </c>
      <c r="C134" s="11" t="s">
        <v>317</v>
      </c>
      <c r="D134" s="12"/>
      <c r="E134" s="13"/>
      <c r="F134" s="13"/>
      <c r="G134" s="10">
        <v>511</v>
      </c>
      <c r="H134" s="10">
        <v>511</v>
      </c>
      <c r="I134" s="22">
        <f t="shared" ref="I134:I141" si="6">+E134-F134+L134</f>
        <v>0</v>
      </c>
      <c r="J134" s="6">
        <f t="shared" si="5"/>
        <v>0</v>
      </c>
      <c r="K134" s="4"/>
    </row>
    <row r="135" spans="1:11">
      <c r="A135" s="21">
        <f t="shared" si="4"/>
        <v>511</v>
      </c>
      <c r="B135" s="10" t="s">
        <v>256</v>
      </c>
      <c r="C135" s="11" t="s">
        <v>257</v>
      </c>
      <c r="D135" s="12"/>
      <c r="E135" s="13"/>
      <c r="F135" s="13">
        <v>69123.3</v>
      </c>
      <c r="G135" s="10">
        <v>511</v>
      </c>
      <c r="H135" s="10">
        <v>511</v>
      </c>
      <c r="I135" s="22">
        <f t="shared" si="6"/>
        <v>-69123.3</v>
      </c>
      <c r="J135" s="6">
        <v>11400</v>
      </c>
      <c r="K135" s="4"/>
    </row>
    <row r="136" spans="1:11" hidden="1">
      <c r="A136" s="21">
        <f t="shared" si="4"/>
        <v>511</v>
      </c>
      <c r="B136" s="10" t="s">
        <v>37</v>
      </c>
      <c r="C136" s="11" t="s">
        <v>258</v>
      </c>
      <c r="D136" s="12"/>
      <c r="E136" s="13"/>
      <c r="F136" s="13"/>
      <c r="G136" s="10">
        <v>511</v>
      </c>
      <c r="H136" s="10">
        <v>511</v>
      </c>
      <c r="I136" s="22">
        <f t="shared" si="6"/>
        <v>0</v>
      </c>
      <c r="J136" s="6">
        <f t="shared" si="5"/>
        <v>0</v>
      </c>
      <c r="K136" s="4"/>
    </row>
    <row r="137" spans="1:11">
      <c r="A137" s="21">
        <f t="shared" si="4"/>
        <v>673</v>
      </c>
      <c r="B137" s="10" t="s">
        <v>259</v>
      </c>
      <c r="C137" s="11" t="s">
        <v>260</v>
      </c>
      <c r="D137" s="12"/>
      <c r="E137" s="13"/>
      <c r="F137" s="13">
        <v>268496.03000000003</v>
      </c>
      <c r="G137" s="10">
        <v>673</v>
      </c>
      <c r="H137" s="10">
        <v>673</v>
      </c>
      <c r="I137" s="22">
        <f t="shared" si="6"/>
        <v>-268496.03000000003</v>
      </c>
      <c r="J137" s="6"/>
      <c r="K137" s="4"/>
    </row>
    <row r="138" spans="1:11" hidden="1">
      <c r="A138" s="23"/>
      <c r="B138" s="24"/>
      <c r="C138" s="12"/>
      <c r="D138" s="12"/>
      <c r="E138" s="13"/>
      <c r="F138" s="13"/>
      <c r="G138" s="10"/>
      <c r="H138" s="10"/>
      <c r="I138" s="22">
        <f t="shared" si="6"/>
        <v>0</v>
      </c>
      <c r="J138" s="6">
        <f>IF(I138&gt;0,K138,L138)</f>
        <v>0</v>
      </c>
      <c r="K138" s="4"/>
    </row>
    <row r="139" spans="1:11" hidden="1">
      <c r="A139" s="23"/>
      <c r="B139" s="24"/>
      <c r="C139" s="12"/>
      <c r="D139" s="12"/>
      <c r="E139" s="13"/>
      <c r="F139" s="13"/>
      <c r="G139" s="10"/>
      <c r="H139" s="10"/>
      <c r="I139" s="22">
        <f t="shared" si="6"/>
        <v>0</v>
      </c>
      <c r="J139" s="6">
        <f>IF(I139&gt;0,K139,L139)</f>
        <v>0</v>
      </c>
      <c r="K139" s="4"/>
    </row>
    <row r="140" spans="1:11" hidden="1">
      <c r="A140" s="25"/>
      <c r="B140" s="24"/>
      <c r="C140" s="12"/>
      <c r="D140" s="12"/>
      <c r="E140" s="13"/>
      <c r="F140" s="13"/>
      <c r="G140" s="10"/>
      <c r="H140" s="10"/>
      <c r="I140" s="22">
        <f t="shared" si="6"/>
        <v>0</v>
      </c>
      <c r="J140" s="6">
        <f>IF(I140&gt;0,K140,L140)</f>
        <v>0</v>
      </c>
      <c r="K140" s="4"/>
    </row>
    <row r="141" spans="1:11" hidden="1">
      <c r="A141" s="25"/>
      <c r="B141" s="24"/>
      <c r="C141" s="12"/>
      <c r="D141" s="12"/>
      <c r="E141" s="13"/>
      <c r="F141" s="13"/>
      <c r="G141" s="10"/>
      <c r="H141" s="10"/>
      <c r="I141" s="22">
        <f t="shared" si="6"/>
        <v>0</v>
      </c>
      <c r="J141" s="6">
        <f>IF(I141&gt;0,K141,L141)</f>
        <v>0</v>
      </c>
      <c r="K141" s="4"/>
    </row>
    <row r="142" spans="1:11" ht="15.75" customHeight="1">
      <c r="A142" s="26"/>
      <c r="B142" s="27"/>
      <c r="C142" s="28"/>
      <c r="D142" s="28"/>
      <c r="E142" s="117"/>
      <c r="F142" s="117"/>
      <c r="G142" s="29"/>
      <c r="H142" s="29"/>
      <c r="I142" s="30">
        <f>SUM(I5:I141)</f>
        <v>7.0000005944166332E-2</v>
      </c>
      <c r="J142" s="6"/>
      <c r="K142" s="4"/>
    </row>
    <row r="143" spans="1:11">
      <c r="K143" s="4"/>
    </row>
    <row r="144" spans="1:11">
      <c r="E144" s="84"/>
      <c r="K144" s="4"/>
    </row>
    <row r="145" spans="5:11">
      <c r="I145" s="2">
        <f>SUBTOTAL(9,I5:I142)</f>
        <v>0.14000001188833266</v>
      </c>
      <c r="K145" s="4"/>
    </row>
    <row r="146" spans="5:11">
      <c r="K146" s="4"/>
    </row>
    <row r="148" spans="5:11">
      <c r="E148" s="32" t="s">
        <v>483</v>
      </c>
    </row>
    <row r="149" spans="5:11">
      <c r="E149" s="32" t="s">
        <v>380</v>
      </c>
      <c r="F149" s="32" t="s">
        <v>379</v>
      </c>
    </row>
    <row r="150" spans="5:11">
      <c r="E150" s="84">
        <f>+SUM(E80:E140)</f>
        <v>43311994.570000008</v>
      </c>
      <c r="F150" s="84">
        <f>+F135+F137+F129</f>
        <v>56964245.710000001</v>
      </c>
    </row>
    <row r="151" spans="5:11">
      <c r="E151" s="84"/>
      <c r="F151" s="85">
        <f>+F150-E150</f>
        <v>13652251.139999993</v>
      </c>
    </row>
  </sheetData>
  <autoFilter ref="A4:K141">
    <filterColumn colId="8">
      <filters>
        <filter val="(1,102,303)"/>
        <filter val="(10,651,571)"/>
        <filter val="(2,449,593)"/>
        <filter val="(2,568,860)"/>
        <filter val="(222,878)"/>
        <filter val="(268,496)"/>
        <filter val="(3,868,057)"/>
        <filter val="(305,032)"/>
        <filter val="(313,750)"/>
        <filter val="(415,291)"/>
        <filter val="(56,626,626)"/>
        <filter val="(622,119)"/>
        <filter val="(643,492)"/>
        <filter val="(69,123)"/>
        <filter val="(69,482)"/>
        <filter val="1,092,600"/>
        <filter val="1,097,116"/>
        <filter val="1,127,033"/>
        <filter val="1,373,591"/>
        <filter val="10,835,646"/>
        <filter val="105,000"/>
        <filter val="108,763"/>
        <filter val="11,087"/>
        <filter val="11,291,154"/>
        <filter val="118,687"/>
        <filter val="129,177"/>
        <filter val="134,664"/>
        <filter val="15,000"/>
        <filter val="15,770"/>
        <filter val="169,045"/>
        <filter val="18,000"/>
        <filter val="2,215,937"/>
        <filter val="2,372,841"/>
        <filter val="219,486"/>
        <filter val="269,866"/>
        <filter val="277,540"/>
        <filter val="28,790,888"/>
        <filter val="29,600"/>
        <filter val="3,038,533"/>
        <filter val="316,094"/>
        <filter val="4,935,914"/>
        <filter val="40,120"/>
        <filter val="44,712"/>
        <filter val="5,914,060"/>
        <filter val="642,685"/>
        <filter val="680"/>
        <filter val="7,500"/>
        <filter val="708,441"/>
        <filter val="742,484"/>
        <filter val="83,646"/>
        <filter val="9,796"/>
        <filter val="944,592"/>
        <filter val="948,927"/>
      </filters>
    </filterColumn>
  </autoFilter>
  <phoneticPr fontId="92" type="noConversion"/>
  <pageMargins left="0.51181102362204722" right="0.35433070866141736" top="0.51181102362204722" bottom="0.43307086614173229" header="0.31496062992125984" footer="0.27559055118110237"/>
  <pageSetup paperSize="9" scale="69" fitToHeight="0" orientation="portrait"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1:I139"/>
  <sheetViews>
    <sheetView tabSelected="1" view="pageBreakPreview" topLeftCell="A10" zoomScaleSheetLayoutView="100" workbookViewId="0">
      <selection activeCell="A10" sqref="A1:XFD1048576"/>
    </sheetView>
  </sheetViews>
  <sheetFormatPr defaultRowHeight="14.25" customHeight="1"/>
  <cols>
    <col min="1" max="1" width="8.7109375" style="555" customWidth="1"/>
    <col min="2" max="2" width="68.7109375" style="486" customWidth="1"/>
    <col min="3" max="3" width="20.7109375" style="486" customWidth="1"/>
    <col min="4" max="4" width="4.7109375" style="486" customWidth="1"/>
    <col min="5" max="5" width="20.7109375" style="486" customWidth="1"/>
    <col min="6" max="6" width="3.85546875" style="486" customWidth="1"/>
    <col min="7" max="7" width="11.28515625" style="472" bestFit="1" customWidth="1"/>
    <col min="8" max="8" width="11.140625" style="486" bestFit="1" customWidth="1"/>
    <col min="9" max="10" width="9.140625" style="486"/>
    <col min="11" max="11" width="11.28515625" style="486" bestFit="1" customWidth="1"/>
    <col min="12" max="16384" width="9.140625" style="486"/>
  </cols>
  <sheetData>
    <row r="1" spans="1:9" s="472" customFormat="1" ht="14.25" customHeight="1">
      <c r="A1" s="352" t="s">
        <v>899</v>
      </c>
      <c r="B1" s="470"/>
      <c r="C1" s="471"/>
      <c r="D1" s="471"/>
      <c r="E1" s="471"/>
    </row>
    <row r="2" spans="1:9" s="472" customFormat="1" ht="14.25" customHeight="1">
      <c r="A2" s="352" t="s">
        <v>918</v>
      </c>
      <c r="B2" s="470"/>
      <c r="C2" s="473"/>
      <c r="D2" s="474"/>
      <c r="E2" s="473"/>
    </row>
    <row r="3" spans="1:9" s="472" customFormat="1" ht="14.25" customHeight="1">
      <c r="A3" s="352"/>
      <c r="B3" s="470"/>
      <c r="C3" s="475" t="s">
        <v>877</v>
      </c>
      <c r="D3" s="474"/>
      <c r="E3" s="475" t="s">
        <v>606</v>
      </c>
    </row>
    <row r="4" spans="1:9" s="472" customFormat="1" ht="14.25" customHeight="1">
      <c r="A4" s="352"/>
      <c r="B4" s="470"/>
      <c r="C4" s="476"/>
      <c r="D4" s="477"/>
      <c r="E4" s="476"/>
    </row>
    <row r="5" spans="1:9" s="472" customFormat="1" ht="14.25" customHeight="1">
      <c r="A5" s="470"/>
      <c r="B5" s="478"/>
      <c r="C5" s="471"/>
      <c r="D5" s="471"/>
      <c r="E5" s="471"/>
    </row>
    <row r="6" spans="1:9" s="472" customFormat="1" ht="14.25" customHeight="1">
      <c r="A6" s="470" t="s">
        <v>896</v>
      </c>
      <c r="B6" s="478"/>
      <c r="C6" s="471"/>
      <c r="D6" s="471"/>
      <c r="E6" s="471"/>
    </row>
    <row r="7" spans="1:9" s="472" customFormat="1" ht="14.25" customHeight="1">
      <c r="A7" s="470"/>
      <c r="B7" s="478"/>
      <c r="C7" s="471"/>
      <c r="D7" s="471"/>
      <c r="E7" s="471"/>
    </row>
    <row r="8" spans="1:9" s="472" customFormat="1" ht="14.25" customHeight="1">
      <c r="A8" s="479"/>
      <c r="B8" s="470"/>
      <c r="C8" s="471"/>
      <c r="D8" s="471"/>
      <c r="E8" s="471"/>
    </row>
    <row r="9" spans="1:9" s="482" customFormat="1" ht="14.25" customHeight="1">
      <c r="A9" s="480">
        <v>4</v>
      </c>
      <c r="B9" s="481" t="s">
        <v>919</v>
      </c>
      <c r="C9" s="471"/>
      <c r="D9" s="471"/>
      <c r="E9" s="471"/>
    </row>
    <row r="10" spans="1:9" s="472" customFormat="1" ht="14.25" customHeight="1">
      <c r="A10" s="480"/>
      <c r="B10" s="483" t="s">
        <v>920</v>
      </c>
      <c r="C10" s="471"/>
      <c r="D10" s="471"/>
      <c r="E10" s="471"/>
    </row>
    <row r="11" spans="1:9" ht="14.25" customHeight="1">
      <c r="A11" s="480"/>
      <c r="B11" s="484"/>
      <c r="C11" s="485"/>
      <c r="D11" s="477"/>
      <c r="E11" s="477"/>
    </row>
    <row r="12" spans="1:9" s="472" customFormat="1" ht="14.25" customHeight="1">
      <c r="A12" s="480"/>
      <c r="B12" s="487" t="s">
        <v>921</v>
      </c>
      <c r="C12" s="478"/>
      <c r="D12" s="478"/>
      <c r="E12" s="478"/>
    </row>
    <row r="13" spans="1:9" ht="14.25" customHeight="1">
      <c r="A13" s="480"/>
      <c r="B13" s="488" t="s">
        <v>922</v>
      </c>
      <c r="C13" s="489">
        <v>161972</v>
      </c>
      <c r="D13" s="490"/>
      <c r="E13" s="491">
        <v>3588154.49</v>
      </c>
    </row>
    <row r="14" spans="1:9" ht="14.25" customHeight="1">
      <c r="A14" s="480"/>
      <c r="B14" s="492" t="s">
        <v>923</v>
      </c>
      <c r="C14" s="489">
        <v>2721</v>
      </c>
      <c r="D14" s="474"/>
      <c r="E14" s="493">
        <v>16664.57</v>
      </c>
      <c r="F14" s="494"/>
      <c r="G14" s="495"/>
      <c r="H14" s="494"/>
      <c r="I14" s="494"/>
    </row>
    <row r="15" spans="1:9" ht="14.25" customHeight="1">
      <c r="A15" s="480"/>
      <c r="B15" s="492" t="s">
        <v>924</v>
      </c>
      <c r="C15" s="489">
        <v>0</v>
      </c>
      <c r="D15" s="474"/>
      <c r="E15" s="493">
        <v>0</v>
      </c>
      <c r="F15" s="494"/>
      <c r="G15" s="495"/>
      <c r="H15" s="494"/>
      <c r="I15" s="494"/>
    </row>
    <row r="16" spans="1:9" ht="14.25" customHeight="1" thickBot="1">
      <c r="A16" s="480"/>
      <c r="B16" s="496" t="s">
        <v>45</v>
      </c>
      <c r="C16" s="497">
        <v>164693</v>
      </c>
      <c r="D16" s="498"/>
      <c r="E16" s="497">
        <v>3604819.06</v>
      </c>
    </row>
    <row r="17" spans="1:5" ht="14.25" customHeight="1" thickTop="1">
      <c r="A17" s="480"/>
      <c r="B17" s="499"/>
      <c r="C17" s="500"/>
      <c r="D17" s="498"/>
      <c r="E17" s="500"/>
    </row>
    <row r="18" spans="1:5" ht="14.25" customHeight="1">
      <c r="A18" s="501"/>
      <c r="B18" s="556" t="s">
        <v>931</v>
      </c>
      <c r="C18" s="556"/>
      <c r="D18" s="556"/>
      <c r="E18" s="556"/>
    </row>
    <row r="19" spans="1:5" ht="14.25" customHeight="1">
      <c r="A19" s="480"/>
      <c r="B19" s="556"/>
      <c r="C19" s="556"/>
      <c r="D19" s="556"/>
      <c r="E19" s="556"/>
    </row>
    <row r="20" spans="1:5" ht="14.25" customHeight="1">
      <c r="A20" s="480"/>
      <c r="B20" s="556"/>
      <c r="C20" s="556"/>
      <c r="D20" s="556"/>
      <c r="E20" s="556"/>
    </row>
    <row r="21" spans="1:5" ht="14.25" customHeight="1">
      <c r="A21" s="480">
        <v>5</v>
      </c>
      <c r="B21" s="502" t="s">
        <v>925</v>
      </c>
      <c r="C21" s="474"/>
      <c r="D21" s="474"/>
      <c r="E21" s="474"/>
    </row>
    <row r="22" spans="1:5" ht="14.25" customHeight="1">
      <c r="A22" s="480"/>
      <c r="B22" s="503" t="s">
        <v>926</v>
      </c>
      <c r="C22" s="491"/>
      <c r="D22" s="474"/>
      <c r="E22" s="491"/>
    </row>
    <row r="23" spans="1:5" ht="14.25" customHeight="1">
      <c r="A23" s="480"/>
      <c r="B23" s="504"/>
      <c r="C23" s="491"/>
      <c r="D23" s="474"/>
      <c r="E23" s="491"/>
    </row>
    <row r="24" spans="1:5" ht="14.25" customHeight="1">
      <c r="A24" s="480"/>
      <c r="B24" s="505" t="s">
        <v>925</v>
      </c>
      <c r="C24" s="491"/>
      <c r="D24" s="474"/>
      <c r="E24" s="491"/>
    </row>
    <row r="25" spans="1:5" ht="14.25" customHeight="1">
      <c r="A25" s="480"/>
      <c r="B25" s="506" t="s">
        <v>519</v>
      </c>
      <c r="C25" s="507">
        <v>7917791.6799999997</v>
      </c>
      <c r="D25" s="508"/>
      <c r="E25" s="507">
        <v>7003850</v>
      </c>
    </row>
    <row r="26" spans="1:5" ht="14.25" customHeight="1">
      <c r="A26" s="480"/>
      <c r="B26" s="503" t="s">
        <v>927</v>
      </c>
      <c r="C26" s="509">
        <v>339999</v>
      </c>
      <c r="D26" s="509"/>
      <c r="E26" s="509">
        <v>209999</v>
      </c>
    </row>
    <row r="27" spans="1:5" ht="14.25" customHeight="1">
      <c r="A27" s="480"/>
      <c r="B27" s="510"/>
      <c r="C27" s="500"/>
      <c r="D27" s="474"/>
      <c r="E27" s="500"/>
    </row>
    <row r="28" spans="1:5" ht="14.25" customHeight="1" thickBot="1">
      <c r="A28" s="480"/>
      <c r="B28" s="496" t="s">
        <v>45</v>
      </c>
      <c r="C28" s="497">
        <v>8257790.6799999997</v>
      </c>
      <c r="D28" s="498"/>
      <c r="E28" s="511">
        <v>7213849</v>
      </c>
    </row>
    <row r="29" spans="1:5" ht="14.25" customHeight="1" thickTop="1">
      <c r="A29" s="479"/>
      <c r="B29" s="512"/>
      <c r="C29" s="513"/>
      <c r="D29" s="514"/>
      <c r="E29" s="513"/>
    </row>
    <row r="30" spans="1:5" ht="14.25" customHeight="1">
      <c r="A30" s="479"/>
      <c r="B30" s="512"/>
      <c r="C30" s="513"/>
      <c r="D30" s="514"/>
      <c r="E30" s="513"/>
    </row>
    <row r="31" spans="1:5" ht="14.25" customHeight="1">
      <c r="A31" s="479">
        <v>6</v>
      </c>
      <c r="B31" s="515" t="s">
        <v>713</v>
      </c>
      <c r="C31" s="513"/>
      <c r="D31" s="514"/>
      <c r="E31" s="513"/>
    </row>
    <row r="32" spans="1:5" ht="14.25" customHeight="1">
      <c r="A32" s="479"/>
      <c r="B32" s="516" t="s">
        <v>910</v>
      </c>
      <c r="C32" s="509"/>
      <c r="D32" s="474"/>
      <c r="E32" s="509"/>
    </row>
    <row r="33" spans="1:5" ht="14.25" customHeight="1">
      <c r="A33" s="479"/>
      <c r="B33" s="516" t="s">
        <v>911</v>
      </c>
      <c r="C33" s="509"/>
      <c r="D33" s="474"/>
      <c r="E33" s="509"/>
    </row>
    <row r="34" spans="1:5" ht="14.25" customHeight="1">
      <c r="A34" s="479"/>
      <c r="B34" s="517" t="s">
        <v>908</v>
      </c>
      <c r="C34" s="518">
        <v>7020243</v>
      </c>
      <c r="D34" s="514"/>
      <c r="E34" s="518">
        <v>2782799</v>
      </c>
    </row>
    <row r="35" spans="1:5" ht="14.25" customHeight="1">
      <c r="A35" s="479"/>
      <c r="B35" s="517" t="s">
        <v>909</v>
      </c>
      <c r="C35" s="519">
        <v>2393569.83</v>
      </c>
      <c r="D35" s="514"/>
      <c r="E35" s="518">
        <v>2041691</v>
      </c>
    </row>
    <row r="36" spans="1:5" ht="14.25" customHeight="1">
      <c r="A36" s="479"/>
      <c r="B36" s="512" t="s">
        <v>901</v>
      </c>
      <c r="C36" s="518">
        <v>35127.040000000001</v>
      </c>
      <c r="D36" s="514"/>
      <c r="E36" s="518">
        <v>40928</v>
      </c>
    </row>
    <row r="37" spans="1:5" ht="14.25" customHeight="1">
      <c r="A37" s="479"/>
      <c r="B37" s="512" t="s">
        <v>902</v>
      </c>
      <c r="C37" s="518">
        <v>2090</v>
      </c>
      <c r="D37" s="514"/>
      <c r="E37" s="518">
        <v>2430</v>
      </c>
    </row>
    <row r="38" spans="1:5" ht="14.25" customHeight="1">
      <c r="A38" s="479"/>
      <c r="B38" s="512" t="s">
        <v>903</v>
      </c>
      <c r="C38" s="518">
        <v>1408415</v>
      </c>
      <c r="D38" s="514"/>
      <c r="E38" s="518">
        <v>1365700</v>
      </c>
    </row>
    <row r="39" spans="1:5" ht="14.25" customHeight="1">
      <c r="A39" s="479"/>
      <c r="B39" s="512" t="s">
        <v>916</v>
      </c>
      <c r="C39" s="518"/>
      <c r="D39" s="514"/>
      <c r="E39" s="518">
        <v>7451</v>
      </c>
    </row>
    <row r="40" spans="1:5" ht="14.25" customHeight="1">
      <c r="A40" s="479"/>
      <c r="B40" s="512" t="s">
        <v>913</v>
      </c>
      <c r="C40" s="518">
        <v>2000000</v>
      </c>
      <c r="D40" s="514"/>
      <c r="E40" s="518"/>
    </row>
    <row r="41" spans="1:5" ht="14.25" customHeight="1">
      <c r="A41" s="479"/>
      <c r="B41" s="512" t="s">
        <v>904</v>
      </c>
      <c r="C41" s="518">
        <v>0</v>
      </c>
      <c r="D41" s="514"/>
      <c r="E41" s="518">
        <v>2200</v>
      </c>
    </row>
    <row r="42" spans="1:5" ht="14.25" customHeight="1">
      <c r="A42" s="479"/>
      <c r="B42" s="512" t="s">
        <v>905</v>
      </c>
      <c r="C42" s="518">
        <v>2672449</v>
      </c>
      <c r="D42" s="514"/>
      <c r="E42" s="518">
        <v>769599</v>
      </c>
    </row>
    <row r="43" spans="1:5" ht="14.25" customHeight="1">
      <c r="A43" s="479"/>
      <c r="B43" s="512" t="s">
        <v>906</v>
      </c>
      <c r="C43" s="518">
        <v>279550</v>
      </c>
      <c r="D43" s="514"/>
      <c r="E43" s="518">
        <v>6370</v>
      </c>
    </row>
    <row r="44" spans="1:5" ht="14.25" customHeight="1">
      <c r="A44" s="479"/>
      <c r="B44" s="512" t="s">
        <v>907</v>
      </c>
      <c r="C44" s="518">
        <v>2511.1999999999998</v>
      </c>
      <c r="D44" s="514"/>
      <c r="E44" s="518">
        <v>1075</v>
      </c>
    </row>
    <row r="45" spans="1:5" ht="14.25" customHeight="1">
      <c r="A45" s="479"/>
      <c r="B45" s="512"/>
      <c r="C45" s="513"/>
      <c r="D45" s="514"/>
      <c r="E45" s="513"/>
    </row>
    <row r="46" spans="1:5" ht="14.25" customHeight="1" thickBot="1">
      <c r="A46" s="479"/>
      <c r="B46" s="512"/>
      <c r="C46" s="497">
        <v>15813955.069999998</v>
      </c>
      <c r="D46" s="498"/>
      <c r="E46" s="511">
        <v>7020243</v>
      </c>
    </row>
    <row r="47" spans="1:5" ht="14.25" customHeight="1" thickTop="1">
      <c r="A47" s="479"/>
      <c r="B47" s="512"/>
      <c r="C47" s="513"/>
      <c r="D47" s="514"/>
      <c r="E47" s="513"/>
    </row>
    <row r="48" spans="1:5" ht="14.25" customHeight="1">
      <c r="A48" s="479"/>
      <c r="B48" s="557" t="s">
        <v>928</v>
      </c>
      <c r="C48" s="557"/>
      <c r="D48" s="557"/>
      <c r="E48" s="557"/>
    </row>
    <row r="49" spans="1:5" ht="14.25" customHeight="1">
      <c r="A49" s="479"/>
      <c r="B49" s="557"/>
      <c r="C49" s="557"/>
      <c r="D49" s="557"/>
      <c r="E49" s="557"/>
    </row>
    <row r="50" spans="1:5" ht="14.25" customHeight="1">
      <c r="A50" s="479"/>
      <c r="B50" s="557"/>
      <c r="C50" s="557"/>
      <c r="D50" s="557"/>
      <c r="E50" s="557"/>
    </row>
    <row r="51" spans="1:5" ht="14.25" customHeight="1">
      <c r="A51" s="479"/>
      <c r="B51" s="557"/>
      <c r="C51" s="557"/>
      <c r="D51" s="557"/>
      <c r="E51" s="557"/>
    </row>
    <row r="52" spans="1:5" ht="14.25" customHeight="1">
      <c r="A52" s="479"/>
      <c r="B52" s="557"/>
      <c r="C52" s="557"/>
      <c r="D52" s="557"/>
      <c r="E52" s="557"/>
    </row>
    <row r="53" spans="1:5" ht="14.25" customHeight="1">
      <c r="A53" s="479"/>
      <c r="B53" s="512"/>
      <c r="C53" s="513"/>
      <c r="D53" s="514"/>
      <c r="E53" s="513"/>
    </row>
    <row r="54" spans="1:5" ht="14.25" customHeight="1">
      <c r="A54" s="479"/>
      <c r="B54" s="520" t="s">
        <v>733</v>
      </c>
      <c r="C54" s="513"/>
      <c r="D54" s="518"/>
      <c r="E54" s="513"/>
    </row>
    <row r="55" spans="1:5" ht="14.25" customHeight="1">
      <c r="A55" s="479">
        <v>7</v>
      </c>
      <c r="B55" s="521" t="s">
        <v>871</v>
      </c>
      <c r="C55" s="513"/>
      <c r="D55" s="514"/>
      <c r="E55" s="513"/>
    </row>
    <row r="56" spans="1:5" ht="14.25" customHeight="1">
      <c r="A56" s="479"/>
      <c r="B56" s="521" t="s">
        <v>929</v>
      </c>
      <c r="C56" s="513"/>
      <c r="D56" s="514"/>
      <c r="E56" s="513"/>
    </row>
    <row r="57" spans="1:5" ht="14.25" customHeight="1">
      <c r="A57" s="479"/>
      <c r="B57" s="521"/>
      <c r="C57" s="513"/>
      <c r="D57" s="514"/>
      <c r="E57" s="513"/>
    </row>
    <row r="58" spans="1:5" ht="14.25" customHeight="1">
      <c r="A58" s="479" t="s">
        <v>43</v>
      </c>
      <c r="B58" s="512" t="s">
        <v>4</v>
      </c>
      <c r="C58" s="518">
        <v>0</v>
      </c>
      <c r="D58" s="514"/>
      <c r="E58" s="518">
        <v>0</v>
      </c>
    </row>
    <row r="59" spans="1:5" ht="14.25" customHeight="1">
      <c r="A59" s="479" t="s">
        <v>44</v>
      </c>
      <c r="B59" s="512" t="s">
        <v>869</v>
      </c>
      <c r="C59" s="518">
        <v>0</v>
      </c>
      <c r="D59" s="514"/>
      <c r="E59" s="518">
        <v>0</v>
      </c>
    </row>
    <row r="60" spans="1:5" ht="14.25" customHeight="1">
      <c r="A60" s="479" t="s">
        <v>46</v>
      </c>
      <c r="B60" s="512" t="s">
        <v>870</v>
      </c>
      <c r="C60" s="518">
        <v>0</v>
      </c>
      <c r="D60" s="514"/>
      <c r="E60" s="518">
        <v>0</v>
      </c>
    </row>
    <row r="61" spans="1:5" ht="14.25" customHeight="1">
      <c r="A61" s="479" t="s">
        <v>47</v>
      </c>
      <c r="B61" s="517" t="s">
        <v>761</v>
      </c>
      <c r="C61" s="518">
        <v>31019250</v>
      </c>
      <c r="D61" s="514"/>
      <c r="E61" s="518">
        <v>31019250</v>
      </c>
    </row>
    <row r="62" spans="1:5" ht="14.25" customHeight="1">
      <c r="A62" s="479"/>
      <c r="B62" s="517"/>
      <c r="C62" s="518">
        <v>0</v>
      </c>
      <c r="D62" s="514"/>
      <c r="E62" s="518">
        <v>0</v>
      </c>
    </row>
    <row r="63" spans="1:5" ht="14.25" customHeight="1" thickBot="1">
      <c r="A63" s="479"/>
      <c r="B63" s="496" t="s">
        <v>45</v>
      </c>
      <c r="C63" s="497">
        <v>31019250</v>
      </c>
      <c r="D63" s="498"/>
      <c r="E63" s="511">
        <v>31019250</v>
      </c>
    </row>
    <row r="64" spans="1:5" ht="13.5" customHeight="1" thickTop="1">
      <c r="A64" s="479"/>
      <c r="B64" s="512"/>
      <c r="C64" s="513"/>
      <c r="D64" s="514"/>
      <c r="E64" s="513"/>
    </row>
    <row r="65" spans="1:5" ht="14.25" customHeight="1">
      <c r="A65" s="479"/>
      <c r="B65" s="522" t="s">
        <v>765</v>
      </c>
      <c r="C65" s="513"/>
      <c r="D65" s="514"/>
      <c r="E65" s="513"/>
    </row>
    <row r="66" spans="1:5" ht="14.25" customHeight="1">
      <c r="A66" s="479"/>
      <c r="B66" s="512"/>
      <c r="C66" s="513"/>
      <c r="D66" s="514"/>
      <c r="E66" s="513"/>
    </row>
    <row r="67" spans="1:5" ht="14.25" customHeight="1">
      <c r="A67" s="479">
        <v>8</v>
      </c>
      <c r="B67" s="521" t="s">
        <v>153</v>
      </c>
      <c r="C67" s="513"/>
      <c r="D67" s="514"/>
      <c r="E67" s="513"/>
    </row>
    <row r="68" spans="1:5" ht="14.25" customHeight="1">
      <c r="A68" s="479"/>
      <c r="B68" s="523" t="s">
        <v>610</v>
      </c>
      <c r="C68" s="524">
        <v>775208</v>
      </c>
      <c r="D68" s="514"/>
      <c r="E68" s="524">
        <v>0</v>
      </c>
    </row>
    <row r="69" spans="1:5" ht="14.25" customHeight="1">
      <c r="A69" s="479"/>
      <c r="B69" s="523"/>
      <c r="C69" s="524"/>
      <c r="D69" s="514"/>
      <c r="E69" s="524"/>
    </row>
    <row r="70" spans="1:5" ht="14.25" customHeight="1" thickBot="1">
      <c r="A70" s="479"/>
      <c r="B70" s="496" t="s">
        <v>45</v>
      </c>
      <c r="C70" s="497">
        <v>775208</v>
      </c>
      <c r="D70" s="498"/>
      <c r="E70" s="511">
        <v>0</v>
      </c>
    </row>
    <row r="71" spans="1:5" ht="14.25" customHeight="1" thickTop="1">
      <c r="A71" s="479"/>
      <c r="B71" s="512"/>
      <c r="C71" s="513"/>
      <c r="D71" s="514"/>
      <c r="E71" s="513"/>
    </row>
    <row r="72" spans="1:5" ht="14.25" customHeight="1">
      <c r="A72" s="479"/>
      <c r="B72" s="521" t="s">
        <v>872</v>
      </c>
      <c r="C72" s="513"/>
      <c r="D72" s="514"/>
      <c r="E72" s="513"/>
    </row>
    <row r="73" spans="1:5" ht="14.25" customHeight="1">
      <c r="A73" s="479"/>
      <c r="B73" s="512"/>
      <c r="C73" s="513"/>
      <c r="D73" s="514"/>
      <c r="E73" s="513"/>
    </row>
    <row r="74" spans="1:5" ht="14.25" customHeight="1">
      <c r="A74" s="479">
        <v>9</v>
      </c>
      <c r="B74" s="398" t="s">
        <v>155</v>
      </c>
      <c r="C74" s="500">
        <v>0</v>
      </c>
      <c r="D74" s="474"/>
      <c r="E74" s="500">
        <v>19160023</v>
      </c>
    </row>
    <row r="75" spans="1:5" ht="14.25" customHeight="1" thickBot="1">
      <c r="A75" s="479"/>
      <c r="B75" s="512"/>
      <c r="C75" s="497">
        <v>0</v>
      </c>
      <c r="D75" s="498"/>
      <c r="E75" s="511">
        <v>19160023</v>
      </c>
    </row>
    <row r="76" spans="1:5" ht="14.25" customHeight="1" thickTop="1">
      <c r="A76" s="479"/>
      <c r="B76" s="525"/>
      <c r="C76" s="499"/>
      <c r="D76" s="499"/>
      <c r="E76" s="499"/>
    </row>
    <row r="77" spans="1:5" ht="14.25" customHeight="1">
      <c r="A77" s="479">
        <v>10</v>
      </c>
      <c r="B77" s="526" t="s">
        <v>776</v>
      </c>
      <c r="C77" s="513" t="s">
        <v>873</v>
      </c>
      <c r="D77" s="514"/>
      <c r="E77" s="513"/>
    </row>
    <row r="78" spans="1:5" ht="14.25" customHeight="1">
      <c r="A78" s="479"/>
      <c r="B78" s="526" t="s">
        <v>778</v>
      </c>
      <c r="C78" s="513">
        <v>2466640</v>
      </c>
      <c r="D78" s="514"/>
      <c r="E78" s="527">
        <v>1523067</v>
      </c>
    </row>
    <row r="79" spans="1:5" ht="14.25" customHeight="1" thickBot="1">
      <c r="A79" s="479"/>
      <c r="B79" s="525"/>
      <c r="C79" s="497">
        <v>2466640</v>
      </c>
      <c r="D79" s="498"/>
      <c r="E79" s="511">
        <v>1523067</v>
      </c>
    </row>
    <row r="80" spans="1:5" ht="14.25" customHeight="1" thickTop="1">
      <c r="A80" s="479"/>
      <c r="B80" s="512"/>
      <c r="C80" s="513"/>
      <c r="D80" s="514"/>
      <c r="E80" s="513"/>
    </row>
    <row r="81" spans="1:8" ht="14.25" customHeight="1">
      <c r="A81" s="479"/>
      <c r="B81" s="499" t="s">
        <v>874</v>
      </c>
      <c r="C81" s="500"/>
      <c r="D81" s="474"/>
      <c r="E81" s="500"/>
    </row>
    <row r="82" spans="1:8" ht="14.25" customHeight="1">
      <c r="A82" s="479"/>
      <c r="B82" s="512"/>
      <c r="C82" s="513"/>
      <c r="D82" s="514"/>
      <c r="E82" s="513"/>
      <c r="H82" s="528"/>
    </row>
    <row r="83" spans="1:8" ht="14.25" customHeight="1">
      <c r="A83" s="479">
        <v>11</v>
      </c>
      <c r="B83" s="526" t="s">
        <v>781</v>
      </c>
      <c r="C83" s="513"/>
      <c r="D83" s="514"/>
      <c r="E83" s="513"/>
    </row>
    <row r="84" spans="1:8" ht="14.25" customHeight="1">
      <c r="A84" s="479"/>
      <c r="B84" s="512"/>
      <c r="C84" s="513"/>
      <c r="D84" s="514"/>
      <c r="E84" s="513"/>
    </row>
    <row r="85" spans="1:8" ht="14.25" customHeight="1">
      <c r="A85" s="479"/>
      <c r="B85" s="526" t="s">
        <v>782</v>
      </c>
      <c r="C85" s="513">
        <v>0</v>
      </c>
      <c r="D85" s="514"/>
      <c r="E85" s="513">
        <v>0</v>
      </c>
    </row>
    <row r="86" spans="1:8" ht="14.25" customHeight="1">
      <c r="A86" s="479"/>
      <c r="B86" s="526" t="s">
        <v>783</v>
      </c>
      <c r="C86" s="513">
        <v>11770</v>
      </c>
      <c r="D86" s="514"/>
      <c r="E86" s="513">
        <v>11770</v>
      </c>
    </row>
    <row r="87" spans="1:8" ht="14.25" customHeight="1">
      <c r="A87" s="479"/>
      <c r="B87" s="526" t="s">
        <v>784</v>
      </c>
      <c r="C87" s="513">
        <v>0</v>
      </c>
      <c r="D87" s="514"/>
      <c r="E87" s="513">
        <v>0</v>
      </c>
    </row>
    <row r="88" spans="1:8" ht="14.25" customHeight="1" thickBot="1">
      <c r="A88" s="479"/>
      <c r="B88" s="512"/>
      <c r="C88" s="497">
        <v>11770</v>
      </c>
      <c r="D88" s="498"/>
      <c r="E88" s="511">
        <v>11770</v>
      </c>
    </row>
    <row r="89" spans="1:8" ht="14.25" customHeight="1" thickTop="1">
      <c r="A89" s="479"/>
      <c r="B89" s="499"/>
      <c r="C89" s="500"/>
      <c r="D89" s="474"/>
      <c r="E89" s="500"/>
    </row>
    <row r="90" spans="1:8" ht="14.25" customHeight="1">
      <c r="A90" s="480"/>
      <c r="B90" s="499" t="s">
        <v>912</v>
      </c>
      <c r="C90" s="500"/>
      <c r="D90" s="474"/>
      <c r="E90" s="500"/>
    </row>
    <row r="91" spans="1:8" ht="14.25" customHeight="1">
      <c r="A91" s="479"/>
      <c r="B91" s="512"/>
      <c r="C91" s="513"/>
      <c r="D91" s="514"/>
      <c r="E91" s="513"/>
    </row>
    <row r="92" spans="1:8" ht="14.25" customHeight="1">
      <c r="A92" s="479"/>
      <c r="B92" s="522" t="s">
        <v>787</v>
      </c>
      <c r="C92" s="513"/>
      <c r="D92" s="514"/>
      <c r="E92" s="513"/>
    </row>
    <row r="93" spans="1:8" ht="14.25" customHeight="1">
      <c r="A93" s="479"/>
      <c r="B93" s="512"/>
      <c r="C93" s="513"/>
      <c r="D93" s="514"/>
      <c r="E93" s="513"/>
    </row>
    <row r="94" spans="1:8" ht="14.25" customHeight="1">
      <c r="A94" s="479"/>
      <c r="B94" s="529" t="s">
        <v>788</v>
      </c>
      <c r="C94" s="513"/>
      <c r="D94" s="518"/>
      <c r="E94" s="513"/>
    </row>
    <row r="95" spans="1:8" ht="14.25" customHeight="1">
      <c r="A95" s="479"/>
      <c r="B95" s="512"/>
      <c r="C95" s="500"/>
      <c r="D95" s="474"/>
      <c r="E95" s="500"/>
    </row>
    <row r="96" spans="1:8" ht="14.25" customHeight="1">
      <c r="A96" s="479">
        <v>12</v>
      </c>
      <c r="B96" s="526" t="s">
        <v>789</v>
      </c>
      <c r="C96" s="500"/>
      <c r="D96" s="474"/>
      <c r="E96" s="500"/>
    </row>
    <row r="97" spans="1:5" ht="14.25" customHeight="1">
      <c r="A97" s="479"/>
      <c r="B97" s="512"/>
      <c r="C97" s="500"/>
      <c r="D97" s="474"/>
      <c r="E97" s="500"/>
    </row>
    <row r="98" spans="1:5" ht="14.25" customHeight="1">
      <c r="A98" s="479"/>
      <c r="B98" s="523" t="s">
        <v>930</v>
      </c>
      <c r="C98" s="524">
        <v>51902070</v>
      </c>
      <c r="D98" s="474"/>
      <c r="E98" s="524">
        <v>28063301</v>
      </c>
    </row>
    <row r="99" spans="1:5" ht="14.25" hidden="1" customHeight="1">
      <c r="A99" s="479"/>
      <c r="B99" s="523" t="s">
        <v>897</v>
      </c>
      <c r="C99" s="530">
        <v>0</v>
      </c>
      <c r="D99" s="474"/>
      <c r="E99" s="530">
        <v>0</v>
      </c>
    </row>
    <row r="100" spans="1:5" ht="14.25" customHeight="1" thickBot="1">
      <c r="A100" s="479"/>
      <c r="B100" s="512"/>
      <c r="C100" s="497">
        <v>51902070</v>
      </c>
      <c r="D100" s="498"/>
      <c r="E100" s="511">
        <v>28063301</v>
      </c>
    </row>
    <row r="101" spans="1:5" ht="14.25" customHeight="1" thickTop="1">
      <c r="A101" s="479"/>
      <c r="B101" s="512"/>
      <c r="C101" s="513"/>
      <c r="D101" s="514"/>
      <c r="E101" s="513"/>
    </row>
    <row r="102" spans="1:5" ht="14.25" customHeight="1">
      <c r="A102" s="479"/>
      <c r="B102" s="512"/>
      <c r="C102" s="513"/>
      <c r="D102" s="514"/>
      <c r="E102" s="513"/>
    </row>
    <row r="103" spans="1:5" ht="14.25" customHeight="1">
      <c r="A103" s="479"/>
      <c r="B103" s="522" t="s">
        <v>791</v>
      </c>
      <c r="C103" s="513"/>
      <c r="D103" s="514"/>
      <c r="E103" s="513"/>
    </row>
    <row r="104" spans="1:5" ht="14.25" customHeight="1">
      <c r="A104" s="479"/>
      <c r="B104" s="512"/>
      <c r="C104" s="513"/>
      <c r="D104" s="514"/>
      <c r="E104" s="513"/>
    </row>
    <row r="105" spans="1:5" ht="14.25" customHeight="1">
      <c r="A105" s="479">
        <v>12</v>
      </c>
      <c r="B105" s="521" t="s">
        <v>875</v>
      </c>
      <c r="C105" s="513"/>
      <c r="D105" s="514"/>
      <c r="E105" s="513"/>
    </row>
    <row r="106" spans="1:5" ht="14.25" customHeight="1">
      <c r="A106" s="479"/>
      <c r="B106" s="517" t="s">
        <v>917</v>
      </c>
      <c r="C106" s="531">
        <v>84000</v>
      </c>
      <c r="D106" s="514"/>
      <c r="E106" s="531">
        <v>84000</v>
      </c>
    </row>
    <row r="107" spans="1:5" ht="14.25" customHeight="1">
      <c r="A107" s="479"/>
      <c r="B107" s="517" t="s">
        <v>796</v>
      </c>
      <c r="C107" s="531">
        <v>8000</v>
      </c>
      <c r="D107" s="514"/>
      <c r="E107" s="531">
        <v>8000</v>
      </c>
    </row>
    <row r="108" spans="1:5" ht="14.25" customHeight="1">
      <c r="A108" s="479"/>
      <c r="B108" s="517" t="s">
        <v>797</v>
      </c>
      <c r="C108" s="531">
        <v>8000</v>
      </c>
      <c r="D108" s="514"/>
      <c r="E108" s="531">
        <v>8000</v>
      </c>
    </row>
    <row r="109" spans="1:5" ht="14.25" customHeight="1">
      <c r="A109" s="479"/>
      <c r="B109" s="512"/>
      <c r="C109" s="513"/>
      <c r="D109" s="514"/>
      <c r="E109" s="513"/>
    </row>
    <row r="110" spans="1:5" ht="14.25" customHeight="1" thickBot="1">
      <c r="A110" s="479"/>
      <c r="B110" s="512"/>
      <c r="C110" s="497">
        <v>100000</v>
      </c>
      <c r="D110" s="498"/>
      <c r="E110" s="511">
        <v>100000</v>
      </c>
    </row>
    <row r="111" spans="1:5" ht="14.25" customHeight="1" thickTop="1">
      <c r="A111" s="479"/>
      <c r="B111" s="512"/>
      <c r="C111" s="513"/>
      <c r="D111" s="514"/>
      <c r="E111" s="513"/>
    </row>
    <row r="112" spans="1:5" ht="14.25" customHeight="1">
      <c r="A112" s="479"/>
      <c r="B112" s="512"/>
      <c r="C112" s="513"/>
      <c r="D112" s="514"/>
      <c r="E112" s="513"/>
    </row>
    <row r="113" spans="1:8" ht="14.25" customHeight="1">
      <c r="A113" s="479"/>
      <c r="B113" s="512"/>
      <c r="C113" s="532"/>
      <c r="D113" s="532"/>
      <c r="E113" s="532"/>
    </row>
    <row r="114" spans="1:8" ht="14.25" customHeight="1">
      <c r="A114" s="479"/>
      <c r="B114" s="533" t="s">
        <v>862</v>
      </c>
      <c r="C114" s="532"/>
      <c r="D114" s="532"/>
      <c r="E114" s="532"/>
    </row>
    <row r="115" spans="1:8" ht="14.25" customHeight="1">
      <c r="A115" s="479"/>
      <c r="B115" s="512"/>
      <c r="C115" s="532"/>
      <c r="D115" s="532"/>
      <c r="E115" s="532"/>
    </row>
    <row r="116" spans="1:8" ht="14.25" customHeight="1">
      <c r="A116" s="479"/>
      <c r="B116" s="560" t="s">
        <v>876</v>
      </c>
      <c r="C116" s="560"/>
      <c r="D116" s="560"/>
      <c r="E116" s="560"/>
    </row>
    <row r="117" spans="1:8" ht="14.25" customHeight="1">
      <c r="A117" s="479"/>
      <c r="B117" s="560"/>
      <c r="C117" s="560"/>
      <c r="D117" s="560"/>
      <c r="E117" s="560"/>
    </row>
    <row r="118" spans="1:8" ht="26.25" customHeight="1">
      <c r="A118" s="479"/>
      <c r="B118" s="560"/>
      <c r="C118" s="560"/>
      <c r="D118" s="560"/>
      <c r="E118" s="560"/>
    </row>
    <row r="119" spans="1:8" ht="14.25" customHeight="1">
      <c r="A119" s="479"/>
      <c r="B119" s="560"/>
      <c r="C119" s="560"/>
      <c r="D119" s="560"/>
      <c r="E119" s="560"/>
    </row>
    <row r="120" spans="1:8" ht="14.25" customHeight="1">
      <c r="A120" s="479"/>
      <c r="B120" s="560"/>
      <c r="C120" s="560"/>
      <c r="D120" s="560"/>
      <c r="E120" s="560"/>
    </row>
    <row r="121" spans="1:8" ht="14.25" customHeight="1">
      <c r="A121" s="479"/>
      <c r="B121" s="512"/>
      <c r="C121" s="532"/>
      <c r="D121" s="532"/>
      <c r="E121" s="532"/>
    </row>
    <row r="122" spans="1:8" ht="14.25" customHeight="1">
      <c r="A122" s="479"/>
      <c r="B122" s="512"/>
      <c r="C122" s="532"/>
      <c r="D122" s="532"/>
      <c r="E122" s="532"/>
    </row>
    <row r="123" spans="1:8" ht="14.25" customHeight="1">
      <c r="A123" s="479"/>
      <c r="B123" s="558"/>
      <c r="C123" s="558"/>
      <c r="D123" s="558"/>
      <c r="E123" s="558"/>
    </row>
    <row r="124" spans="1:8" ht="14.25" customHeight="1">
      <c r="A124" s="479"/>
      <c r="B124" s="512"/>
      <c r="C124" s="534" t="s">
        <v>504</v>
      </c>
      <c r="D124" s="532"/>
      <c r="E124" s="532"/>
    </row>
    <row r="125" spans="1:8" ht="14.25" customHeight="1">
      <c r="A125" s="479"/>
      <c r="B125" s="512"/>
      <c r="C125" s="534" t="s">
        <v>505</v>
      </c>
      <c r="D125" s="532"/>
      <c r="E125" s="532"/>
    </row>
    <row r="126" spans="1:8" ht="14.25" customHeight="1">
      <c r="A126" s="479"/>
      <c r="B126" s="535"/>
      <c r="C126" s="534" t="s">
        <v>502</v>
      </c>
      <c r="D126" s="536"/>
      <c r="E126" s="536"/>
      <c r="F126" s="482"/>
      <c r="G126" s="537"/>
      <c r="H126" s="482"/>
    </row>
    <row r="127" spans="1:8" ht="14.25" customHeight="1">
      <c r="A127" s="479"/>
      <c r="B127" s="538"/>
      <c r="C127" s="539"/>
      <c r="D127" s="518"/>
      <c r="E127" s="539"/>
      <c r="F127" s="472"/>
      <c r="G127" s="540"/>
      <c r="H127" s="472"/>
    </row>
    <row r="128" spans="1:8" ht="14.25" customHeight="1">
      <c r="A128" s="479"/>
      <c r="B128" s="541"/>
      <c r="C128" s="513"/>
      <c r="D128" s="518"/>
      <c r="E128" s="513"/>
      <c r="F128" s="472"/>
      <c r="G128" s="540"/>
      <c r="H128" s="472"/>
    </row>
    <row r="129" spans="1:8" ht="14.25" customHeight="1">
      <c r="A129" s="542"/>
      <c r="B129" s="543"/>
      <c r="C129" s="544"/>
      <c r="D129" s="544"/>
      <c r="E129" s="544"/>
      <c r="G129" s="540"/>
    </row>
    <row r="130" spans="1:8" ht="14.25" customHeight="1">
      <c r="A130" s="545"/>
      <c r="B130" s="559"/>
      <c r="C130" s="559"/>
      <c r="D130" s="559"/>
      <c r="E130" s="559"/>
      <c r="F130" s="494"/>
      <c r="G130" s="546"/>
      <c r="H130" s="494"/>
    </row>
    <row r="131" spans="1:8" ht="14.25" customHeight="1">
      <c r="A131" s="542"/>
      <c r="B131" s="543"/>
      <c r="C131" s="544"/>
      <c r="D131" s="544"/>
      <c r="E131" s="544"/>
      <c r="G131" s="540"/>
    </row>
    <row r="132" spans="1:8" ht="14.25" customHeight="1">
      <c r="A132" s="542"/>
      <c r="B132" s="547"/>
      <c r="C132" s="548"/>
      <c r="D132" s="548"/>
      <c r="E132" s="548"/>
      <c r="G132" s="540"/>
    </row>
    <row r="133" spans="1:8" ht="14.25" customHeight="1">
      <c r="A133" s="542"/>
      <c r="B133" s="549"/>
      <c r="C133" s="550"/>
      <c r="D133" s="548"/>
      <c r="E133" s="550"/>
      <c r="G133" s="540"/>
    </row>
    <row r="134" spans="1:8" ht="14.25" customHeight="1">
      <c r="A134" s="542"/>
      <c r="B134" s="549"/>
      <c r="C134" s="550"/>
      <c r="D134" s="548"/>
      <c r="E134" s="550"/>
      <c r="G134" s="540"/>
    </row>
    <row r="135" spans="1:8" ht="14.25" customHeight="1">
      <c r="A135" s="542"/>
      <c r="B135" s="549"/>
      <c r="C135" s="550"/>
      <c r="D135" s="548"/>
      <c r="E135" s="550"/>
      <c r="G135" s="540"/>
    </row>
    <row r="136" spans="1:8" ht="14.25" customHeight="1">
      <c r="A136" s="542"/>
      <c r="B136" s="549"/>
      <c r="C136" s="550"/>
      <c r="D136" s="548"/>
      <c r="E136" s="550"/>
      <c r="G136" s="540"/>
    </row>
    <row r="137" spans="1:8" ht="14.25" customHeight="1">
      <c r="A137" s="542"/>
      <c r="B137" s="549"/>
      <c r="C137" s="551"/>
      <c r="D137" s="552"/>
      <c r="E137" s="551"/>
      <c r="G137" s="540"/>
    </row>
    <row r="138" spans="1:8" ht="14.25" customHeight="1">
      <c r="A138" s="542"/>
      <c r="B138" s="547"/>
      <c r="C138" s="553"/>
      <c r="D138" s="548"/>
      <c r="E138" s="553"/>
      <c r="G138" s="540"/>
    </row>
    <row r="139" spans="1:8" ht="14.25" customHeight="1">
      <c r="A139" s="542"/>
      <c r="B139" s="554"/>
      <c r="C139" s="554"/>
      <c r="D139" s="554"/>
      <c r="E139" s="554"/>
    </row>
  </sheetData>
  <mergeCells count="6">
    <mergeCell ref="B18:E20"/>
    <mergeCell ref="B48:E52"/>
    <mergeCell ref="B123:E123"/>
    <mergeCell ref="B130:E130"/>
    <mergeCell ref="B116:E118"/>
    <mergeCell ref="B119:E120"/>
  </mergeCells>
  <phoneticPr fontId="92" type="noConversion"/>
  <pageMargins left="0.70866141732283472" right="0.70866141732283472" top="0.74803149606299213" bottom="0.74803149606299213" header="0.31496062992125984" footer="0.31496062992125984"/>
  <pageSetup paperSize="9" scale="80" fitToHeight="0" orientation="portrait" r:id="rId1"/>
  <headerFooter>
    <oddFooter>&amp;C&amp;10Keto shenime shpjeguese jane pjese integrale e Pasqyrave Financiare</oddFooter>
  </headerFooter>
  <rowBreaks count="2" manualBreakCount="2">
    <brk id="53" max="4" man="1"/>
    <brk id="91" max="6" man="1"/>
  </rowBreaks>
</worksheet>
</file>

<file path=xl/worksheets/sheet7.xml><?xml version="1.0" encoding="utf-8"?>
<worksheet xmlns="http://schemas.openxmlformats.org/spreadsheetml/2006/main" xmlns:r="http://schemas.openxmlformats.org/officeDocument/2006/relationships">
  <sheetPr>
    <tabColor rgb="FF00B050"/>
    <pageSetUpPr fitToPage="1"/>
  </sheetPr>
  <dimension ref="A1:K88"/>
  <sheetViews>
    <sheetView view="pageBreakPreview" zoomScaleSheetLayoutView="100" workbookViewId="0">
      <selection activeCell="B37" sqref="B37"/>
    </sheetView>
  </sheetViews>
  <sheetFormatPr defaultRowHeight="12.75"/>
  <cols>
    <col min="1" max="1" width="5.85546875" style="122" customWidth="1"/>
    <col min="2" max="2" width="47.42578125" style="118" customWidth="1"/>
    <col min="3" max="3" width="3.28515625" style="118" customWidth="1"/>
    <col min="4" max="4" width="18.5703125" style="118" customWidth="1"/>
    <col min="5" max="5" width="2.5703125" style="118" customWidth="1"/>
    <col min="6" max="6" width="18.5703125" style="118" customWidth="1"/>
    <col min="7" max="7" width="2.5703125" style="118" customWidth="1"/>
    <col min="8" max="8" width="16.5703125" style="118" customWidth="1"/>
    <col min="9" max="9" width="9.140625" style="125"/>
    <col min="10" max="16384" width="9.140625" style="118"/>
  </cols>
  <sheetData>
    <row r="1" spans="1:11" s="124" customFormat="1" ht="17.25" customHeight="1">
      <c r="A1" s="122"/>
      <c r="B1" s="123" t="s">
        <v>581</v>
      </c>
      <c r="I1" s="125"/>
    </row>
    <row r="2" spans="1:11" s="124" customFormat="1" ht="17.25" customHeight="1">
      <c r="A2" s="122"/>
      <c r="B2" s="123" t="s">
        <v>582</v>
      </c>
      <c r="I2" s="125"/>
    </row>
    <row r="3" spans="1:11" s="124" customFormat="1" ht="18" customHeight="1">
      <c r="A3" s="122"/>
      <c r="B3" s="123" t="s">
        <v>518</v>
      </c>
      <c r="I3" s="125"/>
    </row>
    <row r="4" spans="1:11" s="124" customFormat="1" ht="21" customHeight="1">
      <c r="A4" s="122"/>
      <c r="B4" s="128"/>
      <c r="D4" s="129" t="s">
        <v>507</v>
      </c>
      <c r="E4" s="130"/>
      <c r="F4" s="129" t="s">
        <v>169</v>
      </c>
      <c r="I4" s="125"/>
    </row>
    <row r="5" spans="1:11" s="126" customFormat="1" ht="18" hidden="1" customHeight="1">
      <c r="A5" s="122" t="s">
        <v>537</v>
      </c>
      <c r="B5" s="131" t="s">
        <v>521</v>
      </c>
      <c r="C5" s="132"/>
      <c r="E5" s="132"/>
      <c r="F5" s="132"/>
      <c r="I5" s="140"/>
    </row>
    <row r="6" spans="1:11" s="124" customFormat="1" ht="18" hidden="1" customHeight="1">
      <c r="A6" s="122"/>
      <c r="B6" s="158" t="s">
        <v>522</v>
      </c>
      <c r="C6" s="133"/>
      <c r="D6" s="159">
        <v>0</v>
      </c>
      <c r="E6" s="130"/>
      <c r="F6" s="159">
        <v>0</v>
      </c>
      <c r="G6" s="127"/>
      <c r="I6" s="125"/>
    </row>
    <row r="7" spans="1:11" s="124" customFormat="1" ht="16.5" hidden="1" customHeight="1" thickBot="1">
      <c r="A7" s="122"/>
      <c r="B7" s="136"/>
      <c r="C7" s="133"/>
      <c r="D7" s="137">
        <f>SUM(D6:D6)</f>
        <v>0</v>
      </c>
      <c r="E7" s="130"/>
      <c r="F7" s="137">
        <f>SUM(F6:F6)</f>
        <v>0</v>
      </c>
      <c r="G7" s="127"/>
      <c r="I7" s="125"/>
    </row>
    <row r="8" spans="1:11" ht="13.5" hidden="1" thickTop="1">
      <c r="D8" s="127"/>
      <c r="E8" s="127"/>
      <c r="F8" s="127"/>
      <c r="G8" s="127"/>
    </row>
    <row r="9" spans="1:11" ht="27" hidden="1" customHeight="1">
      <c r="A9" s="138"/>
      <c r="B9" s="561" t="s">
        <v>583</v>
      </c>
      <c r="C9" s="561"/>
      <c r="D9" s="561"/>
      <c r="E9" s="561"/>
      <c r="F9" s="561"/>
      <c r="G9" s="138"/>
      <c r="H9" s="138"/>
      <c r="I9" s="141" t="s">
        <v>523</v>
      </c>
      <c r="J9" s="138"/>
      <c r="K9" s="138"/>
    </row>
    <row r="10" spans="1:11" ht="9" hidden="1" customHeight="1">
      <c r="D10" s="127"/>
      <c r="E10" s="127"/>
      <c r="F10" s="127"/>
      <c r="G10" s="127"/>
    </row>
    <row r="11" spans="1:11" s="124" customFormat="1" ht="21.75" hidden="1" customHeight="1">
      <c r="A11" s="122" t="s">
        <v>537</v>
      </c>
      <c r="B11" s="131" t="s">
        <v>321</v>
      </c>
      <c r="C11" s="133"/>
      <c r="D11" s="130"/>
      <c r="E11" s="130"/>
      <c r="F11" s="130"/>
      <c r="G11" s="127"/>
      <c r="I11" s="125"/>
    </row>
    <row r="12" spans="1:11" s="124" customFormat="1" ht="19.5" hidden="1" customHeight="1">
      <c r="A12" s="122"/>
      <c r="B12" s="158" t="s">
        <v>584</v>
      </c>
      <c r="C12" s="133"/>
      <c r="D12" s="159">
        <v>0</v>
      </c>
      <c r="E12" s="130"/>
      <c r="F12" s="159">
        <v>0</v>
      </c>
      <c r="G12" s="127"/>
      <c r="I12" s="125"/>
    </row>
    <row r="13" spans="1:11" hidden="1">
      <c r="B13" s="158" t="s">
        <v>585</v>
      </c>
      <c r="C13" s="134"/>
      <c r="D13" s="160">
        <v>0</v>
      </c>
      <c r="E13" s="135"/>
      <c r="F13" s="160">
        <v>0</v>
      </c>
      <c r="G13" s="127"/>
    </row>
    <row r="14" spans="1:11" ht="18" hidden="1" customHeight="1" thickBot="1">
      <c r="B14" s="131"/>
      <c r="C14" s="134"/>
      <c r="D14" s="137">
        <f>SUM(D12:D13)</f>
        <v>0</v>
      </c>
      <c r="E14" s="130"/>
      <c r="F14" s="137">
        <f>SUM(F12:F13)</f>
        <v>0</v>
      </c>
      <c r="G14" s="127"/>
    </row>
    <row r="15" spans="1:11" ht="13.5" hidden="1" thickTop="1">
      <c r="B15" s="131"/>
      <c r="C15" s="134"/>
      <c r="D15" s="139"/>
      <c r="E15" s="130"/>
      <c r="F15" s="139"/>
      <c r="G15" s="127"/>
    </row>
    <row r="16" spans="1:11" ht="65.25" hidden="1" customHeight="1">
      <c r="B16" s="561" t="s">
        <v>586</v>
      </c>
      <c r="C16" s="561"/>
      <c r="D16" s="561"/>
      <c r="E16" s="561"/>
      <c r="F16" s="561"/>
      <c r="G16" s="127"/>
      <c r="I16" s="125" t="s">
        <v>541</v>
      </c>
    </row>
    <row r="17" spans="1:9" ht="9" customHeight="1">
      <c r="D17" s="127"/>
      <c r="E17" s="127"/>
      <c r="F17" s="127"/>
      <c r="G17" s="127"/>
    </row>
    <row r="18" spans="1:9">
      <c r="A18" s="122" t="s">
        <v>537</v>
      </c>
      <c r="B18" s="131" t="s">
        <v>524</v>
      </c>
      <c r="C18" s="133"/>
      <c r="D18" s="130"/>
      <c r="E18" s="130"/>
      <c r="F18" s="130"/>
      <c r="G18" s="127"/>
    </row>
    <row r="19" spans="1:9" ht="17.25" customHeight="1">
      <c r="B19" s="158" t="s">
        <v>587</v>
      </c>
      <c r="C19" s="133"/>
      <c r="D19" s="159">
        <v>0</v>
      </c>
      <c r="E19" s="130"/>
      <c r="F19" s="159">
        <v>0</v>
      </c>
      <c r="G19" s="127"/>
    </row>
    <row r="20" spans="1:9">
      <c r="B20" s="158" t="s">
        <v>587</v>
      </c>
      <c r="C20" s="133"/>
      <c r="D20" s="159">
        <v>0</v>
      </c>
      <c r="E20" s="130"/>
      <c r="F20" s="159">
        <v>0</v>
      </c>
      <c r="G20" s="127"/>
    </row>
    <row r="21" spans="1:9">
      <c r="B21" s="158" t="s">
        <v>587</v>
      </c>
      <c r="C21" s="133"/>
      <c r="D21" s="159">
        <v>0</v>
      </c>
      <c r="E21" s="130"/>
      <c r="F21" s="159">
        <v>0</v>
      </c>
      <c r="G21" s="127"/>
    </row>
    <row r="22" spans="1:9">
      <c r="B22" s="158" t="s">
        <v>587</v>
      </c>
      <c r="C22" s="134"/>
      <c r="D22" s="160">
        <v>0</v>
      </c>
      <c r="E22" s="135"/>
      <c r="F22" s="160">
        <v>0</v>
      </c>
      <c r="G22" s="127"/>
    </row>
    <row r="23" spans="1:9" ht="17.25" customHeight="1" thickBot="1">
      <c r="B23" s="131"/>
      <c r="C23" s="134"/>
      <c r="D23" s="137">
        <f>SUM(D19:D22)</f>
        <v>0</v>
      </c>
      <c r="E23" s="130"/>
      <c r="F23" s="137">
        <f>SUM(F19:F22)</f>
        <v>0</v>
      </c>
      <c r="G23" s="127"/>
    </row>
    <row r="24" spans="1:9" ht="13.5" thickTop="1">
      <c r="B24" s="131"/>
      <c r="C24" s="134"/>
      <c r="D24" s="139"/>
      <c r="E24" s="130"/>
      <c r="F24" s="139"/>
      <c r="G24" s="127"/>
    </row>
    <row r="25" spans="1:9" ht="30.75" customHeight="1">
      <c r="B25" s="561" t="s">
        <v>588</v>
      </c>
      <c r="C25" s="561"/>
      <c r="D25" s="561"/>
      <c r="E25" s="561"/>
      <c r="F25" s="561"/>
      <c r="G25" s="127"/>
      <c r="I25" s="125" t="s">
        <v>520</v>
      </c>
    </row>
    <row r="26" spans="1:9" ht="9" customHeight="1">
      <c r="D26" s="127"/>
      <c r="E26" s="127"/>
      <c r="F26" s="127"/>
      <c r="G26" s="127"/>
    </row>
    <row r="27" spans="1:9">
      <c r="A27" s="122" t="s">
        <v>537</v>
      </c>
      <c r="B27" s="131" t="s">
        <v>589</v>
      </c>
      <c r="C27" s="133"/>
      <c r="D27" s="130"/>
      <c r="E27" s="130"/>
      <c r="F27" s="130"/>
      <c r="G27" s="127"/>
    </row>
    <row r="28" spans="1:9" ht="16.5" customHeight="1">
      <c r="B28" s="158" t="s">
        <v>548</v>
      </c>
      <c r="C28" s="133"/>
      <c r="D28" s="159">
        <v>0</v>
      </c>
      <c r="E28" s="130"/>
      <c r="F28" s="159">
        <v>0</v>
      </c>
      <c r="G28" s="127"/>
    </row>
    <row r="29" spans="1:9">
      <c r="B29" s="158" t="s">
        <v>550</v>
      </c>
      <c r="C29" s="134"/>
      <c r="D29" s="160">
        <v>0</v>
      </c>
      <c r="E29" s="135"/>
      <c r="F29" s="160">
        <v>0</v>
      </c>
      <c r="G29" s="127"/>
    </row>
    <row r="30" spans="1:9" ht="13.5" thickBot="1">
      <c r="B30" s="131"/>
      <c r="C30" s="134"/>
      <c r="D30" s="137">
        <f>SUM(D28:D29)</f>
        <v>0</v>
      </c>
      <c r="E30" s="130"/>
      <c r="F30" s="137">
        <f>SUM(F28:F29)</f>
        <v>0</v>
      </c>
      <c r="G30" s="127"/>
    </row>
    <row r="31" spans="1:9" ht="13.5" thickTop="1">
      <c r="B31" s="131"/>
      <c r="C31" s="134"/>
      <c r="D31" s="139"/>
      <c r="E31" s="130"/>
      <c r="F31" s="139"/>
      <c r="G31" s="127"/>
    </row>
    <row r="32" spans="1:9">
      <c r="B32" s="561" t="s">
        <v>551</v>
      </c>
      <c r="C32" s="561"/>
      <c r="D32" s="561"/>
      <c r="E32" s="561"/>
      <c r="F32" s="561"/>
      <c r="G32" s="127"/>
      <c r="I32" s="125" t="s">
        <v>520</v>
      </c>
    </row>
    <row r="33" spans="1:9">
      <c r="D33" s="127"/>
      <c r="E33" s="127"/>
      <c r="F33" s="127"/>
      <c r="G33" s="127"/>
    </row>
    <row r="34" spans="1:9">
      <c r="A34" s="122" t="s">
        <v>537</v>
      </c>
      <c r="B34" s="131" t="s">
        <v>590</v>
      </c>
      <c r="C34" s="133"/>
      <c r="D34" s="130"/>
      <c r="E34" s="130"/>
      <c r="F34" s="130"/>
      <c r="G34" s="127"/>
    </row>
    <row r="35" spans="1:9" ht="16.5" customHeight="1">
      <c r="B35" s="158" t="s">
        <v>548</v>
      </c>
      <c r="C35" s="133"/>
      <c r="D35" s="159">
        <v>0</v>
      </c>
      <c r="E35" s="130"/>
      <c r="F35" s="159">
        <v>0</v>
      </c>
      <c r="G35" s="127"/>
    </row>
    <row r="36" spans="1:9">
      <c r="B36" s="158" t="s">
        <v>550</v>
      </c>
      <c r="C36" s="134"/>
      <c r="D36" s="160">
        <v>0</v>
      </c>
      <c r="E36" s="135"/>
      <c r="F36" s="160">
        <v>0</v>
      </c>
      <c r="G36" s="127"/>
    </row>
    <row r="37" spans="1:9" ht="13.5" thickBot="1">
      <c r="B37" s="131"/>
      <c r="C37" s="134"/>
      <c r="D37" s="137">
        <f>SUM(D35:D36)</f>
        <v>0</v>
      </c>
      <c r="E37" s="130"/>
      <c r="F37" s="137">
        <f>SUM(F35:F36)</f>
        <v>0</v>
      </c>
      <c r="G37" s="127"/>
    </row>
    <row r="38" spans="1:9" ht="13.5" thickTop="1">
      <c r="D38" s="127"/>
      <c r="E38" s="127"/>
      <c r="F38" s="127"/>
      <c r="G38" s="127"/>
    </row>
    <row r="39" spans="1:9">
      <c r="B39" s="561" t="s">
        <v>558</v>
      </c>
      <c r="C39" s="561"/>
      <c r="D39" s="561"/>
      <c r="E39" s="561"/>
      <c r="F39" s="561"/>
      <c r="G39" s="127"/>
      <c r="I39" s="125" t="s">
        <v>520</v>
      </c>
    </row>
    <row r="40" spans="1:9">
      <c r="D40" s="127"/>
      <c r="E40" s="127"/>
      <c r="F40" s="127"/>
      <c r="G40" s="127"/>
    </row>
    <row r="41" spans="1:9">
      <c r="A41" s="122" t="s">
        <v>537</v>
      </c>
      <c r="B41" s="131" t="s">
        <v>591</v>
      </c>
      <c r="C41" s="133"/>
      <c r="D41" s="130"/>
      <c r="E41" s="130"/>
      <c r="F41" s="130"/>
      <c r="G41" s="127"/>
    </row>
    <row r="42" spans="1:9" ht="18" customHeight="1">
      <c r="B42" s="158" t="s">
        <v>592</v>
      </c>
      <c r="C42" s="133"/>
      <c r="D42" s="159">
        <v>0</v>
      </c>
      <c r="E42" s="130"/>
      <c r="F42" s="159">
        <v>0</v>
      </c>
      <c r="G42" s="127"/>
    </row>
    <row r="43" spans="1:9">
      <c r="B43" s="158" t="s">
        <v>593</v>
      </c>
      <c r="C43" s="133"/>
      <c r="D43" s="159">
        <v>0</v>
      </c>
      <c r="E43" s="130"/>
      <c r="F43" s="159">
        <v>0</v>
      </c>
      <c r="G43" s="127"/>
    </row>
    <row r="44" spans="1:9">
      <c r="B44" s="158" t="s">
        <v>594</v>
      </c>
      <c r="C44" s="133"/>
      <c r="D44" s="159">
        <v>0</v>
      </c>
      <c r="E44" s="130"/>
      <c r="F44" s="159">
        <v>0</v>
      </c>
      <c r="G44" s="127"/>
    </row>
    <row r="45" spans="1:9">
      <c r="B45" s="158" t="s">
        <v>595</v>
      </c>
      <c r="C45" s="134"/>
      <c r="D45" s="160">
        <v>0</v>
      </c>
      <c r="E45" s="135"/>
      <c r="F45" s="160">
        <v>0</v>
      </c>
      <c r="G45" s="127"/>
    </row>
    <row r="46" spans="1:9" ht="13.5" thickBot="1">
      <c r="B46" s="131"/>
      <c r="C46" s="134"/>
      <c r="D46" s="137">
        <f>SUM(D42:D45)</f>
        <v>0</v>
      </c>
      <c r="E46" s="130"/>
      <c r="F46" s="137">
        <f>SUM(F42:F45)</f>
        <v>0</v>
      </c>
      <c r="G46" s="127"/>
    </row>
    <row r="47" spans="1:9" ht="13.5" thickTop="1">
      <c r="D47" s="127"/>
      <c r="E47" s="127"/>
      <c r="F47" s="127"/>
      <c r="G47" s="127"/>
    </row>
    <row r="48" spans="1:9">
      <c r="B48" s="561" t="s">
        <v>558</v>
      </c>
      <c r="C48" s="561"/>
      <c r="D48" s="561"/>
      <c r="E48" s="561"/>
      <c r="F48" s="561"/>
      <c r="G48" s="127"/>
    </row>
    <row r="49" spans="4:7">
      <c r="D49" s="127"/>
      <c r="E49" s="127"/>
      <c r="F49" s="127"/>
      <c r="G49" s="127"/>
    </row>
    <row r="50" spans="4:7">
      <c r="D50" s="127"/>
      <c r="E50" s="127"/>
      <c r="F50" s="127"/>
      <c r="G50" s="127"/>
    </row>
    <row r="51" spans="4:7">
      <c r="D51" s="127"/>
      <c r="E51" s="127"/>
      <c r="F51" s="127"/>
      <c r="G51" s="127"/>
    </row>
    <row r="52" spans="4:7">
      <c r="D52" s="127"/>
      <c r="E52" s="127"/>
      <c r="F52" s="127"/>
      <c r="G52" s="127"/>
    </row>
    <row r="53" spans="4:7">
      <c r="D53" s="127"/>
      <c r="E53" s="127"/>
      <c r="F53" s="127"/>
      <c r="G53" s="127"/>
    </row>
    <row r="54" spans="4:7">
      <c r="D54" s="127"/>
      <c r="E54" s="127"/>
      <c r="F54" s="127"/>
      <c r="G54" s="127"/>
    </row>
    <row r="55" spans="4:7">
      <c r="D55" s="127"/>
      <c r="E55" s="127"/>
      <c r="F55" s="127"/>
      <c r="G55" s="127"/>
    </row>
    <row r="56" spans="4:7">
      <c r="D56" s="127"/>
      <c r="E56" s="127"/>
      <c r="F56" s="127"/>
      <c r="G56" s="127"/>
    </row>
    <row r="57" spans="4:7">
      <c r="D57" s="127"/>
      <c r="E57" s="127"/>
      <c r="F57" s="127"/>
      <c r="G57" s="127"/>
    </row>
    <row r="58" spans="4:7">
      <c r="D58" s="127"/>
      <c r="E58" s="127"/>
      <c r="F58" s="127"/>
      <c r="G58" s="127"/>
    </row>
    <row r="59" spans="4:7">
      <c r="D59" s="127"/>
      <c r="E59" s="127"/>
      <c r="F59" s="127"/>
      <c r="G59" s="127"/>
    </row>
    <row r="60" spans="4:7">
      <c r="D60" s="127"/>
      <c r="E60" s="127"/>
      <c r="F60" s="127"/>
      <c r="G60" s="127"/>
    </row>
    <row r="61" spans="4:7">
      <c r="D61" s="127"/>
      <c r="E61" s="127"/>
      <c r="F61" s="127"/>
      <c r="G61" s="127"/>
    </row>
    <row r="62" spans="4:7">
      <c r="D62" s="127"/>
      <c r="E62" s="127"/>
      <c r="F62" s="127"/>
      <c r="G62" s="127"/>
    </row>
    <row r="63" spans="4:7">
      <c r="D63" s="127"/>
      <c r="E63" s="127"/>
      <c r="F63" s="127"/>
      <c r="G63" s="127"/>
    </row>
    <row r="64" spans="4:7">
      <c r="D64" s="127"/>
      <c r="E64" s="127"/>
      <c r="F64" s="127"/>
      <c r="G64" s="127"/>
    </row>
    <row r="65" spans="4:7">
      <c r="D65" s="127"/>
      <c r="E65" s="127"/>
      <c r="F65" s="127"/>
      <c r="G65" s="127"/>
    </row>
    <row r="66" spans="4:7">
      <c r="D66" s="127"/>
      <c r="E66" s="127"/>
      <c r="F66" s="127"/>
      <c r="G66" s="127"/>
    </row>
    <row r="67" spans="4:7">
      <c r="D67" s="127"/>
      <c r="E67" s="127"/>
      <c r="F67" s="127"/>
      <c r="G67" s="127"/>
    </row>
    <row r="68" spans="4:7">
      <c r="D68" s="127"/>
      <c r="E68" s="127"/>
      <c r="F68" s="127"/>
      <c r="G68" s="127"/>
    </row>
    <row r="69" spans="4:7">
      <c r="D69" s="127"/>
      <c r="E69" s="127"/>
      <c r="F69" s="127"/>
      <c r="G69" s="127"/>
    </row>
    <row r="70" spans="4:7">
      <c r="D70" s="127"/>
      <c r="E70" s="127"/>
      <c r="F70" s="127"/>
      <c r="G70" s="127"/>
    </row>
    <row r="71" spans="4:7">
      <c r="D71" s="127"/>
      <c r="E71" s="127"/>
      <c r="F71" s="127"/>
      <c r="G71" s="127"/>
    </row>
    <row r="72" spans="4:7">
      <c r="D72" s="127"/>
      <c r="E72" s="127"/>
      <c r="F72" s="127"/>
      <c r="G72" s="127"/>
    </row>
    <row r="73" spans="4:7">
      <c r="D73" s="127"/>
      <c r="E73" s="127"/>
      <c r="F73" s="127"/>
      <c r="G73" s="127"/>
    </row>
    <row r="74" spans="4:7">
      <c r="D74" s="127"/>
      <c r="E74" s="127"/>
      <c r="F74" s="127"/>
      <c r="G74" s="127"/>
    </row>
    <row r="75" spans="4:7">
      <c r="D75" s="127"/>
      <c r="E75" s="127"/>
      <c r="F75" s="127"/>
      <c r="G75" s="127"/>
    </row>
    <row r="76" spans="4:7">
      <c r="D76" s="127"/>
      <c r="E76" s="127"/>
      <c r="F76" s="127"/>
      <c r="G76" s="127"/>
    </row>
    <row r="77" spans="4:7">
      <c r="D77" s="127"/>
      <c r="E77" s="127"/>
      <c r="F77" s="127"/>
      <c r="G77" s="127"/>
    </row>
    <row r="78" spans="4:7">
      <c r="D78" s="127"/>
      <c r="E78" s="127"/>
      <c r="F78" s="127"/>
      <c r="G78" s="127"/>
    </row>
    <row r="79" spans="4:7">
      <c r="D79" s="127"/>
      <c r="E79" s="127"/>
      <c r="F79" s="127"/>
      <c r="G79" s="127"/>
    </row>
    <row r="80" spans="4:7">
      <c r="D80" s="127"/>
      <c r="E80" s="127"/>
      <c r="F80" s="127"/>
      <c r="G80" s="127"/>
    </row>
    <row r="81" spans="4:7">
      <c r="D81" s="127"/>
      <c r="E81" s="127"/>
      <c r="F81" s="127"/>
      <c r="G81" s="127"/>
    </row>
    <row r="82" spans="4:7">
      <c r="D82" s="127"/>
      <c r="E82" s="127"/>
      <c r="F82" s="127"/>
      <c r="G82" s="127"/>
    </row>
    <row r="83" spans="4:7">
      <c r="D83" s="127"/>
      <c r="E83" s="127"/>
      <c r="F83" s="127"/>
      <c r="G83" s="127"/>
    </row>
    <row r="84" spans="4:7">
      <c r="D84" s="127"/>
      <c r="E84" s="127"/>
      <c r="F84" s="127"/>
      <c r="G84" s="127"/>
    </row>
    <row r="85" spans="4:7">
      <c r="D85" s="127"/>
      <c r="E85" s="127"/>
      <c r="F85" s="127"/>
      <c r="G85" s="127"/>
    </row>
    <row r="86" spans="4:7">
      <c r="D86" s="127"/>
      <c r="E86" s="127"/>
      <c r="F86" s="127"/>
      <c r="G86" s="127"/>
    </row>
    <row r="87" spans="4:7">
      <c r="D87" s="127"/>
      <c r="E87" s="127"/>
      <c r="F87" s="127"/>
      <c r="G87" s="127"/>
    </row>
    <row r="88" spans="4:7">
      <c r="D88" s="127"/>
      <c r="E88" s="127"/>
      <c r="F88" s="127"/>
      <c r="G88" s="127"/>
    </row>
  </sheetData>
  <mergeCells count="6">
    <mergeCell ref="B48:F48"/>
    <mergeCell ref="B9:F9"/>
    <mergeCell ref="B16:F16"/>
    <mergeCell ref="B25:F25"/>
    <mergeCell ref="B32:F32"/>
    <mergeCell ref="B39:F39"/>
  </mergeCells>
  <phoneticPr fontId="92" type="noConversion"/>
  <pageMargins left="0.59055118110236204" right="0.511811023622047" top="0.66929133858267698" bottom="0.66929133858267698" header="0.31496062992126" footer="0.31496062992126"/>
  <pageSetup paperSize="9" fitToHeight="0" orientation="portrait" r:id="rId1"/>
  <headerFooter>
    <oddFooter>&amp;C&amp;10Keto shenime shpjeguese jane pjese integrale e Pasqyrave Financiare</oddFooter>
  </headerFooter>
</worksheet>
</file>

<file path=xl/worksheets/sheet8.xml><?xml version="1.0" encoding="utf-8"?>
<worksheet xmlns="http://schemas.openxmlformats.org/spreadsheetml/2006/main" xmlns:r="http://schemas.openxmlformats.org/officeDocument/2006/relationships">
  <sheetPr>
    <tabColor rgb="FF00B050"/>
  </sheetPr>
  <dimension ref="A2:P331"/>
  <sheetViews>
    <sheetView topLeftCell="A304" workbookViewId="0">
      <selection activeCell="I330" sqref="I330:M330"/>
    </sheetView>
  </sheetViews>
  <sheetFormatPr defaultRowHeight="11.25"/>
  <cols>
    <col min="1" max="1" width="4" style="166" customWidth="1"/>
    <col min="2" max="2" width="1.7109375" style="166" customWidth="1"/>
    <col min="3" max="3" width="3.42578125" style="319" customWidth="1"/>
    <col min="4" max="4" width="2" style="166" customWidth="1"/>
    <col min="5" max="5" width="3.42578125" style="166" customWidth="1"/>
    <col min="6" max="6" width="13.7109375" style="166" customWidth="1"/>
    <col min="7" max="7" width="8.7109375" style="166" customWidth="1"/>
    <col min="8" max="8" width="9.85546875" style="166" customWidth="1"/>
    <col min="9" max="9" width="8.7109375" style="166" customWidth="1"/>
    <col min="10" max="10" width="16.28515625" style="166" customWidth="1"/>
    <col min="11" max="11" width="9.7109375" style="166" customWidth="1"/>
    <col min="12" max="12" width="12.42578125" style="166" customWidth="1"/>
    <col min="13" max="13" width="12.28515625" style="166" customWidth="1"/>
    <col min="14" max="14" width="13.140625" style="166" customWidth="1"/>
    <col min="15" max="15" width="2.140625" style="166" customWidth="1"/>
    <col min="16" max="16" width="12.28515625" style="166" bestFit="1" customWidth="1"/>
    <col min="17" max="16384" width="9.140625" style="166"/>
  </cols>
  <sheetData>
    <row r="2" spans="2:14" ht="12.75">
      <c r="B2" s="167"/>
      <c r="C2" s="168"/>
      <c r="D2" s="169"/>
      <c r="E2" s="170" t="s">
        <v>625</v>
      </c>
      <c r="F2" s="171"/>
      <c r="G2" s="171"/>
      <c r="H2" s="171"/>
      <c r="I2" s="171"/>
      <c r="J2" s="171"/>
      <c r="K2" s="171"/>
      <c r="L2" s="171"/>
      <c r="M2" s="171"/>
      <c r="N2" s="172"/>
    </row>
    <row r="3" spans="2:14" ht="12.75">
      <c r="B3" s="173"/>
      <c r="C3" s="174"/>
      <c r="D3" s="175"/>
      <c r="E3" s="176" t="s">
        <v>626</v>
      </c>
      <c r="F3" s="176"/>
      <c r="G3" s="176"/>
      <c r="H3" s="176"/>
      <c r="I3" s="176"/>
      <c r="J3" s="176"/>
      <c r="K3" s="176"/>
      <c r="L3" s="176"/>
      <c r="M3" s="176"/>
      <c r="N3" s="177"/>
    </row>
    <row r="4" spans="2:14" ht="12.75">
      <c r="B4" s="173"/>
      <c r="C4" s="174"/>
      <c r="D4" s="175"/>
      <c r="E4" s="176" t="s">
        <v>627</v>
      </c>
      <c r="F4" s="176"/>
      <c r="G4" s="176"/>
      <c r="H4" s="176"/>
      <c r="I4" s="176"/>
      <c r="J4" s="176"/>
      <c r="K4" s="176"/>
      <c r="L4" s="176"/>
      <c r="M4" s="176"/>
      <c r="N4" s="177"/>
    </row>
    <row r="5" spans="2:14" ht="12.75">
      <c r="B5" s="173"/>
      <c r="C5" s="174"/>
      <c r="D5" s="175"/>
      <c r="E5" s="176" t="s">
        <v>628</v>
      </c>
      <c r="F5" s="176"/>
      <c r="G5" s="176"/>
      <c r="H5" s="176"/>
      <c r="I5" s="176"/>
      <c r="J5" s="176"/>
      <c r="K5" s="176"/>
      <c r="L5" s="176"/>
      <c r="M5" s="176"/>
      <c r="N5" s="177"/>
    </row>
    <row r="6" spans="2:14" ht="12.75">
      <c r="B6" s="173"/>
      <c r="C6" s="174"/>
      <c r="D6" s="175"/>
      <c r="E6" s="176" t="s">
        <v>629</v>
      </c>
      <c r="F6" s="176"/>
      <c r="G6" s="176"/>
      <c r="H6" s="176"/>
      <c r="I6" s="176"/>
      <c r="J6" s="176"/>
      <c r="K6" s="176"/>
      <c r="L6" s="176"/>
      <c r="M6" s="176"/>
      <c r="N6" s="177"/>
    </row>
    <row r="7" spans="2:14" ht="12.75">
      <c r="B7" s="173"/>
      <c r="C7" s="174"/>
      <c r="D7" s="175"/>
      <c r="E7" s="176" t="s">
        <v>630</v>
      </c>
      <c r="F7" s="176"/>
      <c r="G7" s="176"/>
      <c r="H7" s="176"/>
      <c r="I7" s="176"/>
      <c r="J7" s="176"/>
      <c r="K7" s="176"/>
      <c r="L7" s="176"/>
      <c r="M7" s="176"/>
      <c r="N7" s="177"/>
    </row>
    <row r="8" spans="2:14" ht="12.75">
      <c r="B8" s="173"/>
      <c r="C8" s="174"/>
      <c r="D8" s="175"/>
      <c r="E8" s="176" t="s">
        <v>631</v>
      </c>
      <c r="F8" s="176"/>
      <c r="G8" s="176"/>
      <c r="H8" s="176"/>
      <c r="I8" s="176"/>
      <c r="J8" s="176"/>
      <c r="K8" s="176"/>
      <c r="L8" s="176"/>
      <c r="M8" s="176"/>
      <c r="N8" s="177"/>
    </row>
    <row r="9" spans="2:14" ht="12.75">
      <c r="B9" s="173"/>
      <c r="C9" s="174"/>
      <c r="D9" s="175"/>
      <c r="E9" s="176" t="s">
        <v>632</v>
      </c>
      <c r="F9" s="176"/>
      <c r="G9" s="176"/>
      <c r="H9" s="176"/>
      <c r="I9" s="176"/>
      <c r="J9" s="176"/>
      <c r="K9" s="176"/>
      <c r="L9" s="176"/>
      <c r="M9" s="176"/>
      <c r="N9" s="177"/>
    </row>
    <row r="10" spans="2:14" ht="12.75">
      <c r="B10" s="173"/>
      <c r="C10" s="174"/>
      <c r="D10" s="175"/>
      <c r="E10" s="176" t="s">
        <v>633</v>
      </c>
      <c r="F10" s="176"/>
      <c r="G10" s="176"/>
      <c r="H10" s="176"/>
      <c r="I10" s="176"/>
      <c r="J10" s="176"/>
      <c r="K10" s="176"/>
      <c r="L10" s="176"/>
      <c r="M10" s="176"/>
      <c r="N10" s="177"/>
    </row>
    <row r="11" spans="2:14" ht="12.75">
      <c r="B11" s="173"/>
      <c r="C11" s="174"/>
      <c r="D11" s="175"/>
      <c r="E11" s="176" t="s">
        <v>634</v>
      </c>
      <c r="F11" s="176"/>
      <c r="G11" s="176"/>
      <c r="H11" s="176"/>
      <c r="I11" s="176"/>
      <c r="J11" s="176"/>
      <c r="K11" s="176"/>
      <c r="L11" s="176"/>
      <c r="M11" s="176"/>
      <c r="N11" s="177"/>
    </row>
    <row r="12" spans="2:14" ht="12.75">
      <c r="B12" s="173"/>
      <c r="C12" s="174"/>
      <c r="D12" s="175"/>
      <c r="E12" s="176" t="s">
        <v>635</v>
      </c>
      <c r="F12" s="176"/>
      <c r="G12" s="176"/>
      <c r="H12" s="176"/>
      <c r="I12" s="176"/>
      <c r="J12" s="176"/>
      <c r="K12" s="176"/>
      <c r="L12" s="176"/>
      <c r="M12" s="176"/>
      <c r="N12" s="177"/>
    </row>
    <row r="13" spans="2:14" ht="12.75">
      <c r="B13" s="173"/>
      <c r="C13" s="174"/>
      <c r="D13" s="175"/>
      <c r="E13" s="176" t="s">
        <v>636</v>
      </c>
      <c r="F13" s="176"/>
      <c r="G13" s="176"/>
      <c r="H13" s="176"/>
      <c r="I13" s="176"/>
      <c r="J13" s="176"/>
      <c r="K13" s="176"/>
      <c r="L13" s="176"/>
      <c r="M13" s="176"/>
      <c r="N13" s="177"/>
    </row>
    <row r="14" spans="2:14" ht="12.75">
      <c r="B14" s="173"/>
      <c r="C14" s="174"/>
      <c r="D14" s="175"/>
      <c r="E14" s="176" t="s">
        <v>637</v>
      </c>
      <c r="F14" s="176"/>
      <c r="G14" s="176"/>
      <c r="H14" s="176"/>
      <c r="I14" s="176"/>
      <c r="J14" s="176"/>
      <c r="K14" s="176"/>
      <c r="L14" s="176"/>
      <c r="M14" s="176"/>
      <c r="N14" s="177"/>
    </row>
    <row r="15" spans="2:14">
      <c r="B15" s="173"/>
      <c r="C15" s="174" t="s">
        <v>638</v>
      </c>
      <c r="D15" s="175"/>
      <c r="E15" s="175"/>
      <c r="F15" s="175"/>
      <c r="G15" s="175"/>
      <c r="H15" s="175"/>
      <c r="I15" s="175"/>
      <c r="J15" s="175"/>
      <c r="K15" s="175"/>
      <c r="L15" s="175"/>
      <c r="M15" s="175"/>
      <c r="N15" s="177"/>
    </row>
    <row r="16" spans="2:14" s="178" customFormat="1" ht="33" customHeight="1">
      <c r="B16" s="566" t="s">
        <v>639</v>
      </c>
      <c r="C16" s="567"/>
      <c r="D16" s="567"/>
      <c r="E16" s="567"/>
      <c r="F16" s="567"/>
      <c r="G16" s="567"/>
      <c r="H16" s="567"/>
      <c r="I16" s="567"/>
      <c r="J16" s="567"/>
      <c r="K16" s="567"/>
      <c r="L16" s="567"/>
      <c r="M16" s="567"/>
      <c r="N16" s="568"/>
    </row>
    <row r="17" spans="2:14" s="178" customFormat="1" ht="12.75" customHeight="1">
      <c r="B17" s="179"/>
      <c r="C17" s="180"/>
      <c r="D17" s="180"/>
      <c r="E17" s="180"/>
      <c r="F17" s="180"/>
      <c r="G17" s="180"/>
      <c r="H17" s="180"/>
      <c r="I17" s="180"/>
      <c r="J17" s="180"/>
      <c r="K17" s="180"/>
      <c r="L17" s="180"/>
      <c r="M17" s="180"/>
      <c r="N17" s="181"/>
    </row>
    <row r="18" spans="2:14" ht="15.75">
      <c r="B18" s="173"/>
      <c r="C18" s="174"/>
      <c r="D18" s="569"/>
      <c r="E18" s="569"/>
      <c r="F18" s="182" t="s">
        <v>640</v>
      </c>
      <c r="G18" s="175"/>
      <c r="H18" s="175"/>
      <c r="I18" s="175"/>
      <c r="J18" s="175"/>
      <c r="K18" s="175"/>
      <c r="L18" s="175"/>
      <c r="M18" s="175"/>
      <c r="N18" s="177"/>
    </row>
    <row r="19" spans="2:14">
      <c r="B19" s="173"/>
      <c r="C19" s="174"/>
      <c r="D19" s="175"/>
      <c r="E19" s="175"/>
      <c r="F19" s="175"/>
      <c r="G19" s="175"/>
      <c r="H19" s="175"/>
      <c r="I19" s="175"/>
      <c r="J19" s="175"/>
      <c r="K19" s="175"/>
      <c r="L19" s="175"/>
      <c r="M19" s="175"/>
      <c r="N19" s="177"/>
    </row>
    <row r="20" spans="2:14" ht="12.75">
      <c r="B20" s="183" t="s">
        <v>641</v>
      </c>
      <c r="C20" s="184" t="s">
        <v>39</v>
      </c>
      <c r="D20" s="175"/>
      <c r="E20" s="175"/>
      <c r="F20" s="185" t="s">
        <v>642</v>
      </c>
      <c r="G20" s="185"/>
      <c r="H20" s="186"/>
      <c r="I20" s="175"/>
      <c r="J20" s="175"/>
      <c r="K20" s="175"/>
      <c r="L20" s="175"/>
      <c r="M20" s="175"/>
      <c r="N20" s="177"/>
    </row>
    <row r="21" spans="2:14" ht="12.75">
      <c r="B21" s="173"/>
      <c r="C21" s="174"/>
      <c r="D21" s="175"/>
      <c r="E21" s="184"/>
      <c r="F21" s="185"/>
      <c r="G21" s="185"/>
      <c r="H21" s="186"/>
      <c r="I21" s="175"/>
      <c r="J21" s="175"/>
      <c r="K21" s="175"/>
      <c r="L21" s="175"/>
      <c r="M21" s="175"/>
      <c r="N21" s="177"/>
    </row>
    <row r="22" spans="2:14" ht="12.75">
      <c r="B22" s="187"/>
      <c r="C22" s="188"/>
      <c r="D22" s="189">
        <v>1</v>
      </c>
      <c r="E22" s="175"/>
      <c r="F22" s="190" t="s">
        <v>643</v>
      </c>
      <c r="G22" s="191"/>
      <c r="H22" s="175"/>
      <c r="I22" s="175"/>
      <c r="J22" s="175"/>
      <c r="K22" s="192" t="s">
        <v>475</v>
      </c>
      <c r="L22" s="192">
        <f>M28</f>
        <v>139275.12280000001</v>
      </c>
      <c r="M22" s="175"/>
      <c r="N22" s="177"/>
    </row>
    <row r="23" spans="2:14">
      <c r="B23" s="173"/>
      <c r="C23" s="174"/>
      <c r="D23" s="175"/>
      <c r="E23" s="175"/>
      <c r="F23" s="174" t="s">
        <v>644</v>
      </c>
      <c r="G23" s="175"/>
      <c r="H23" s="175"/>
      <c r="I23" s="175"/>
      <c r="J23" s="175"/>
      <c r="K23" s="175"/>
      <c r="L23" s="175"/>
      <c r="M23" s="175"/>
      <c r="N23" s="177"/>
    </row>
    <row r="24" spans="2:14">
      <c r="B24" s="173"/>
      <c r="C24" s="174"/>
      <c r="D24" s="175"/>
      <c r="E24" s="570" t="s">
        <v>645</v>
      </c>
      <c r="F24" s="570" t="s">
        <v>646</v>
      </c>
      <c r="G24" s="570"/>
      <c r="H24" s="570" t="s">
        <v>503</v>
      </c>
      <c r="I24" s="570" t="s">
        <v>647</v>
      </c>
      <c r="J24" s="570"/>
      <c r="K24" s="193" t="s">
        <v>648</v>
      </c>
      <c r="L24" s="193" t="s">
        <v>649</v>
      </c>
      <c r="M24" s="193" t="s">
        <v>648</v>
      </c>
      <c r="N24" s="177"/>
    </row>
    <row r="25" spans="2:14">
      <c r="B25" s="173"/>
      <c r="C25" s="174"/>
      <c r="D25" s="175"/>
      <c r="E25" s="570"/>
      <c r="F25" s="570"/>
      <c r="G25" s="570"/>
      <c r="H25" s="570"/>
      <c r="I25" s="570"/>
      <c r="J25" s="570"/>
      <c r="K25" s="194" t="s">
        <v>650</v>
      </c>
      <c r="L25" s="194" t="s">
        <v>651</v>
      </c>
      <c r="M25" s="194" t="s">
        <v>652</v>
      </c>
      <c r="N25" s="177"/>
    </row>
    <row r="26" spans="2:14" ht="12.75">
      <c r="B26" s="173"/>
      <c r="C26" s="174"/>
      <c r="D26" s="175"/>
      <c r="E26" s="195"/>
      <c r="F26" s="562" t="s">
        <v>653</v>
      </c>
      <c r="G26" s="563"/>
      <c r="H26" s="196" t="s">
        <v>654</v>
      </c>
      <c r="I26" s="564">
        <v>20308235303</v>
      </c>
      <c r="J26" s="565"/>
      <c r="K26" s="197">
        <v>90.56</v>
      </c>
      <c r="L26" s="197">
        <v>104.78</v>
      </c>
      <c r="M26" s="197">
        <f>-(K26*L26)</f>
        <v>-9488.8768</v>
      </c>
      <c r="N26" s="177"/>
    </row>
    <row r="27" spans="2:14">
      <c r="B27" s="173"/>
      <c r="C27" s="174"/>
      <c r="D27" s="175"/>
      <c r="E27" s="198"/>
      <c r="F27" s="562" t="s">
        <v>653</v>
      </c>
      <c r="G27" s="563"/>
      <c r="H27" s="199" t="s">
        <v>118</v>
      </c>
      <c r="I27" s="564">
        <v>20308235301</v>
      </c>
      <c r="J27" s="565"/>
      <c r="K27" s="200">
        <v>195069.94</v>
      </c>
      <c r="L27" s="200"/>
      <c r="M27" s="199">
        <f>K27</f>
        <v>195069.94</v>
      </c>
      <c r="N27" s="177"/>
    </row>
    <row r="28" spans="2:14">
      <c r="B28" s="173"/>
      <c r="C28" s="174"/>
      <c r="D28" s="175"/>
      <c r="E28" s="201"/>
      <c r="F28" s="562" t="s">
        <v>653</v>
      </c>
      <c r="G28" s="563"/>
      <c r="H28" s="202" t="s">
        <v>655</v>
      </c>
      <c r="I28" s="564">
        <v>20308235302</v>
      </c>
      <c r="J28" s="565"/>
      <c r="K28" s="203">
        <v>1003.64</v>
      </c>
      <c r="L28" s="204">
        <v>138.77000000000001</v>
      </c>
      <c r="M28" s="205">
        <f>K28*L28</f>
        <v>139275.12280000001</v>
      </c>
      <c r="N28" s="177"/>
    </row>
    <row r="29" spans="2:14" s="178" customFormat="1" ht="21" customHeight="1">
      <c r="B29" s="206"/>
      <c r="C29" s="207"/>
      <c r="D29" s="208"/>
      <c r="E29" s="209"/>
      <c r="F29" s="573" t="s">
        <v>45</v>
      </c>
      <c r="G29" s="574"/>
      <c r="H29" s="574"/>
      <c r="I29" s="574"/>
      <c r="J29" s="574"/>
      <c r="K29" s="574"/>
      <c r="L29" s="575"/>
      <c r="M29" s="210">
        <f>M28+M27+M26</f>
        <v>324856.18599999999</v>
      </c>
      <c r="N29" s="211"/>
    </row>
    <row r="30" spans="2:14" ht="12.75">
      <c r="B30" s="173"/>
      <c r="C30" s="174"/>
      <c r="D30" s="175"/>
      <c r="E30" s="212"/>
      <c r="F30" s="188" t="s">
        <v>656</v>
      </c>
      <c r="G30" s="212"/>
      <c r="H30" s="212"/>
      <c r="I30" s="212"/>
      <c r="J30" s="212"/>
      <c r="K30" s="212"/>
      <c r="L30" s="212"/>
      <c r="M30" s="175"/>
      <c r="N30" s="177"/>
    </row>
    <row r="31" spans="2:14">
      <c r="B31" s="173"/>
      <c r="C31" s="174"/>
      <c r="D31" s="175"/>
      <c r="E31" s="570" t="s">
        <v>645</v>
      </c>
      <c r="F31" s="582" t="s">
        <v>657</v>
      </c>
      <c r="G31" s="583"/>
      <c r="H31" s="583"/>
      <c r="I31" s="583"/>
      <c r="J31" s="584"/>
      <c r="K31" s="193" t="s">
        <v>648</v>
      </c>
      <c r="L31" s="193" t="s">
        <v>649</v>
      </c>
      <c r="M31" s="193" t="s">
        <v>648</v>
      </c>
      <c r="N31" s="177"/>
    </row>
    <row r="32" spans="2:14">
      <c r="B32" s="173"/>
      <c r="C32" s="174"/>
      <c r="D32" s="175"/>
      <c r="E32" s="570"/>
      <c r="F32" s="585"/>
      <c r="G32" s="586"/>
      <c r="H32" s="586"/>
      <c r="I32" s="586"/>
      <c r="J32" s="587"/>
      <c r="K32" s="194" t="s">
        <v>650</v>
      </c>
      <c r="L32" s="194" t="s">
        <v>651</v>
      </c>
      <c r="M32" s="194" t="s">
        <v>652</v>
      </c>
      <c r="N32" s="177"/>
    </row>
    <row r="33" spans="1:16">
      <c r="B33" s="173"/>
      <c r="C33" s="174"/>
      <c r="D33" s="175"/>
      <c r="E33" s="198"/>
      <c r="F33" s="588" t="s">
        <v>658</v>
      </c>
      <c r="G33" s="589"/>
      <c r="H33" s="589"/>
      <c r="I33" s="589"/>
      <c r="J33" s="590"/>
      <c r="K33" s="199"/>
      <c r="L33" s="199"/>
      <c r="M33" s="199">
        <v>0</v>
      </c>
      <c r="N33" s="177"/>
    </row>
    <row r="34" spans="1:16">
      <c r="B34" s="173"/>
      <c r="C34" s="174"/>
      <c r="D34" s="175"/>
      <c r="E34" s="202"/>
      <c r="F34" s="576" t="s">
        <v>659</v>
      </c>
      <c r="G34" s="577"/>
      <c r="H34" s="577"/>
      <c r="I34" s="577"/>
      <c r="J34" s="578"/>
      <c r="K34" s="202"/>
      <c r="L34" s="202"/>
      <c r="M34" s="202">
        <v>0</v>
      </c>
      <c r="N34" s="177"/>
    </row>
    <row r="35" spans="1:16">
      <c r="B35" s="173"/>
      <c r="C35" s="174"/>
      <c r="D35" s="175"/>
      <c r="E35" s="202"/>
      <c r="F35" s="576" t="s">
        <v>660</v>
      </c>
      <c r="G35" s="577"/>
      <c r="H35" s="577"/>
      <c r="I35" s="577"/>
      <c r="J35" s="578"/>
      <c r="K35" s="202"/>
      <c r="L35" s="202"/>
      <c r="M35" s="202">
        <v>0</v>
      </c>
      <c r="N35" s="177"/>
    </row>
    <row r="36" spans="1:16">
      <c r="B36" s="173"/>
      <c r="C36" s="174"/>
      <c r="D36" s="175"/>
      <c r="E36" s="213"/>
      <c r="F36" s="579"/>
      <c r="G36" s="580"/>
      <c r="H36" s="580"/>
      <c r="I36" s="580"/>
      <c r="J36" s="581"/>
      <c r="K36" s="213"/>
      <c r="L36" s="213"/>
      <c r="M36" s="213"/>
      <c r="N36" s="177"/>
    </row>
    <row r="37" spans="1:16" ht="18" customHeight="1">
      <c r="B37" s="173"/>
      <c r="C37" s="174"/>
      <c r="D37" s="175"/>
      <c r="E37" s="209"/>
      <c r="F37" s="573" t="s">
        <v>45</v>
      </c>
      <c r="G37" s="574"/>
      <c r="H37" s="574"/>
      <c r="I37" s="574"/>
      <c r="J37" s="574"/>
      <c r="K37" s="574"/>
      <c r="L37" s="575"/>
      <c r="M37" s="209">
        <f>SUM(M33:M36)</f>
        <v>0</v>
      </c>
      <c r="N37" s="177"/>
    </row>
    <row r="38" spans="1:16" ht="12.75">
      <c r="B38" s="173"/>
      <c r="C38" s="174"/>
      <c r="D38" s="175"/>
      <c r="E38" s="176"/>
      <c r="F38" s="175"/>
      <c r="G38" s="175"/>
      <c r="H38" s="175"/>
      <c r="I38" s="175"/>
      <c r="J38" s="175"/>
      <c r="K38" s="175"/>
      <c r="L38" s="175"/>
      <c r="M38" s="175"/>
      <c r="N38" s="177"/>
    </row>
    <row r="39" spans="1:16" ht="12.75">
      <c r="B39" s="173"/>
      <c r="C39" s="174"/>
      <c r="D39" s="214">
        <v>2</v>
      </c>
      <c r="E39" s="175"/>
      <c r="F39" s="215" t="s">
        <v>661</v>
      </c>
      <c r="G39" s="216"/>
      <c r="H39" s="175"/>
      <c r="I39" s="175"/>
      <c r="J39" s="175"/>
      <c r="K39" s="175"/>
      <c r="L39" s="175"/>
      <c r="M39" s="175"/>
      <c r="N39" s="177"/>
    </row>
    <row r="40" spans="1:16" ht="12.75">
      <c r="B40" s="173"/>
      <c r="C40" s="174"/>
      <c r="D40" s="214"/>
      <c r="E40" s="175"/>
      <c r="F40" s="215"/>
      <c r="G40" s="216"/>
      <c r="H40" s="175"/>
      <c r="I40" s="175"/>
      <c r="J40" s="175"/>
      <c r="K40" s="175"/>
      <c r="L40" s="175"/>
      <c r="M40" s="175"/>
      <c r="N40" s="177"/>
    </row>
    <row r="41" spans="1:16">
      <c r="B41" s="173"/>
      <c r="C41" s="174"/>
      <c r="D41" s="175"/>
      <c r="E41" s="175"/>
      <c r="F41" s="175"/>
      <c r="G41" s="175" t="s">
        <v>662</v>
      </c>
      <c r="H41" s="175"/>
      <c r="I41" s="175"/>
      <c r="J41" s="175"/>
      <c r="K41" s="175"/>
      <c r="L41" s="175"/>
      <c r="M41" s="175"/>
      <c r="N41" s="177"/>
    </row>
    <row r="42" spans="1:16">
      <c r="B42" s="173"/>
      <c r="C42" s="174"/>
      <c r="D42" s="175"/>
      <c r="E42" s="175"/>
      <c r="F42" s="175"/>
      <c r="G42" s="175"/>
      <c r="H42" s="175"/>
      <c r="I42" s="175"/>
      <c r="J42" s="175"/>
      <c r="K42" s="175"/>
      <c r="L42" s="175"/>
      <c r="M42" s="175"/>
      <c r="N42" s="177"/>
    </row>
    <row r="43" spans="1:16" ht="12.75">
      <c r="B43" s="173"/>
      <c r="C43" s="174"/>
      <c r="D43" s="214">
        <v>3</v>
      </c>
      <c r="E43" s="175"/>
      <c r="F43" s="215" t="s">
        <v>663</v>
      </c>
      <c r="G43" s="216"/>
      <c r="H43" s="175"/>
      <c r="I43" s="175"/>
      <c r="J43" s="217"/>
      <c r="K43" s="175"/>
      <c r="L43" s="175"/>
      <c r="M43" s="175"/>
      <c r="N43" s="177"/>
    </row>
    <row r="44" spans="1:16" ht="12.75">
      <c r="B44" s="173"/>
      <c r="C44" s="174"/>
      <c r="D44" s="175"/>
      <c r="E44" s="218"/>
      <c r="F44" s="219"/>
      <c r="G44" s="216"/>
      <c r="H44" s="175"/>
      <c r="I44" s="175"/>
      <c r="J44" s="175"/>
      <c r="K44" s="175"/>
      <c r="L44" s="175"/>
      <c r="M44" s="175"/>
      <c r="N44" s="177"/>
    </row>
    <row r="45" spans="1:16" ht="12.75">
      <c r="B45" s="173"/>
      <c r="C45" s="174"/>
      <c r="D45" s="175"/>
      <c r="E45" s="220" t="s">
        <v>664</v>
      </c>
      <c r="F45" s="221" t="s">
        <v>665</v>
      </c>
      <c r="G45" s="175"/>
      <c r="H45" s="175"/>
      <c r="I45" s="175"/>
      <c r="J45" s="175"/>
      <c r="K45" s="222" t="s">
        <v>475</v>
      </c>
      <c r="L45" s="223">
        <f>L52+L57</f>
        <v>40416117</v>
      </c>
      <c r="M45" s="175"/>
      <c r="N45" s="177"/>
    </row>
    <row r="46" spans="1:16" ht="12.75">
      <c r="B46" s="173"/>
      <c r="C46" s="174"/>
      <c r="D46" s="175"/>
      <c r="E46" s="220"/>
      <c r="F46" s="221"/>
      <c r="G46" s="175"/>
      <c r="H46" s="175"/>
      <c r="I46" s="175"/>
      <c r="J46" s="175"/>
      <c r="K46" s="222"/>
      <c r="L46" s="223"/>
      <c r="M46" s="175"/>
      <c r="N46" s="177"/>
    </row>
    <row r="47" spans="1:16">
      <c r="B47" s="173"/>
      <c r="C47" s="174"/>
      <c r="D47" s="175"/>
      <c r="E47" s="175"/>
      <c r="F47" s="175"/>
      <c r="G47" s="175"/>
      <c r="H47" s="175"/>
      <c r="I47" s="224"/>
      <c r="J47" s="225"/>
      <c r="K47" s="175"/>
      <c r="L47" s="226"/>
      <c r="M47" s="175"/>
      <c r="N47" s="177"/>
    </row>
    <row r="48" spans="1:16" ht="15">
      <c r="A48" s="1"/>
      <c r="B48" s="227"/>
      <c r="C48" s="228"/>
      <c r="D48" s="229"/>
      <c r="E48" s="220" t="s">
        <v>666</v>
      </c>
      <c r="F48" s="230" t="s">
        <v>667</v>
      </c>
      <c r="G48" s="231"/>
      <c r="H48" s="231"/>
      <c r="I48" s="231"/>
      <c r="J48" s="231"/>
      <c r="K48" s="231"/>
      <c r="L48" s="232"/>
      <c r="M48" s="229"/>
      <c r="N48" s="233"/>
      <c r="O48" s="1"/>
      <c r="P48" s="1"/>
    </row>
    <row r="49" spans="1:16" ht="12.75">
      <c r="A49" s="1"/>
      <c r="B49" s="227"/>
      <c r="C49" s="228"/>
      <c r="D49" s="229"/>
      <c r="E49" s="229"/>
      <c r="F49" s="229"/>
      <c r="G49" s="229" t="s">
        <v>668</v>
      </c>
      <c r="H49" s="229"/>
      <c r="I49" s="229"/>
      <c r="J49" s="229"/>
      <c r="K49" s="174" t="s">
        <v>475</v>
      </c>
      <c r="L49" s="234">
        <v>13365038</v>
      </c>
      <c r="M49" s="229"/>
      <c r="N49" s="233"/>
      <c r="O49" s="1"/>
      <c r="P49" s="1"/>
    </row>
    <row r="50" spans="1:16" ht="12.75">
      <c r="A50" s="1"/>
      <c r="B50" s="227"/>
      <c r="C50" s="228"/>
      <c r="D50" s="229"/>
      <c r="E50" s="229"/>
      <c r="F50" s="229"/>
      <c r="G50" s="229" t="s">
        <v>669</v>
      </c>
      <c r="H50" s="229"/>
      <c r="I50" s="229"/>
      <c r="J50" s="229"/>
      <c r="K50" s="174" t="s">
        <v>475</v>
      </c>
      <c r="L50" s="235">
        <v>27006979</v>
      </c>
      <c r="M50" s="229"/>
      <c r="N50" s="233"/>
      <c r="O50" s="1"/>
      <c r="P50" s="1"/>
    </row>
    <row r="51" spans="1:16" s="1" customFormat="1" ht="12.75">
      <c r="B51" s="227"/>
      <c r="C51" s="228"/>
      <c r="D51" s="229"/>
      <c r="E51" s="229"/>
      <c r="F51" s="229"/>
      <c r="G51" s="236" t="s">
        <v>670</v>
      </c>
      <c r="H51" s="229"/>
      <c r="I51" s="229"/>
      <c r="J51" s="229"/>
      <c r="K51" s="174" t="s">
        <v>475</v>
      </c>
      <c r="L51" s="235">
        <v>0</v>
      </c>
      <c r="M51" s="229"/>
      <c r="N51" s="233"/>
    </row>
    <row r="52" spans="1:16" s="1" customFormat="1" ht="12.75">
      <c r="B52" s="227"/>
      <c r="C52" s="228"/>
      <c r="D52" s="229"/>
      <c r="E52" s="229"/>
      <c r="F52" s="229"/>
      <c r="G52" s="237" t="s">
        <v>671</v>
      </c>
      <c r="H52" s="229"/>
      <c r="I52" s="229"/>
      <c r="J52" s="229"/>
      <c r="K52" s="174" t="s">
        <v>475</v>
      </c>
      <c r="L52" s="238">
        <f>L49+L50</f>
        <v>40372017</v>
      </c>
      <c r="M52" s="229"/>
      <c r="N52" s="233">
        <v>2</v>
      </c>
    </row>
    <row r="53" spans="1:16" s="1" customFormat="1" ht="12.75">
      <c r="B53" s="227"/>
      <c r="C53" s="228"/>
      <c r="D53" s="229"/>
      <c r="E53" s="229"/>
      <c r="F53" s="230" t="s">
        <v>672</v>
      </c>
      <c r="G53" s="164"/>
      <c r="H53" s="229"/>
      <c r="I53" s="229"/>
      <c r="J53" s="229"/>
      <c r="K53" s="174"/>
      <c r="L53" s="226"/>
      <c r="M53" s="229"/>
      <c r="N53" s="233"/>
    </row>
    <row r="54" spans="1:16" s="1" customFormat="1" ht="12.75">
      <c r="B54" s="227"/>
      <c r="C54" s="228"/>
      <c r="D54" s="229"/>
      <c r="E54" s="229"/>
      <c r="F54" s="229"/>
      <c r="G54" s="164" t="s">
        <v>673</v>
      </c>
      <c r="H54" s="229"/>
      <c r="I54" s="229"/>
      <c r="J54" s="229"/>
      <c r="K54" s="174"/>
      <c r="L54" s="226">
        <v>100000</v>
      </c>
      <c r="M54" s="229"/>
      <c r="N54" s="233"/>
    </row>
    <row r="55" spans="1:16" s="1" customFormat="1" ht="12.75">
      <c r="B55" s="227"/>
      <c r="C55" s="228"/>
      <c r="D55" s="229"/>
      <c r="E55" s="229"/>
      <c r="F55" s="229"/>
      <c r="G55" s="164" t="s">
        <v>674</v>
      </c>
      <c r="H55" s="229"/>
      <c r="I55" s="229"/>
      <c r="J55" s="229"/>
      <c r="K55" s="174" t="s">
        <v>475</v>
      </c>
      <c r="L55" s="226">
        <v>110000</v>
      </c>
      <c r="M55" s="229"/>
      <c r="N55" s="233"/>
    </row>
    <row r="56" spans="1:16" s="1" customFormat="1" ht="12.75">
      <c r="B56" s="227"/>
      <c r="C56" s="228"/>
      <c r="D56" s="229"/>
      <c r="E56" s="229"/>
      <c r="F56" s="229"/>
      <c r="G56" s="164" t="s">
        <v>675</v>
      </c>
      <c r="H56" s="229"/>
      <c r="I56" s="229"/>
      <c r="J56" s="229"/>
      <c r="K56" s="174" t="s">
        <v>475</v>
      </c>
      <c r="L56" s="239">
        <v>-165900</v>
      </c>
      <c r="M56" s="229"/>
      <c r="N56" s="233"/>
    </row>
    <row r="57" spans="1:16" s="1" customFormat="1" ht="12.75">
      <c r="B57" s="227"/>
      <c r="C57" s="228"/>
      <c r="D57" s="229"/>
      <c r="E57" s="229"/>
      <c r="F57" s="229"/>
      <c r="G57" s="240" t="s">
        <v>676</v>
      </c>
      <c r="H57" s="229"/>
      <c r="I57" s="229"/>
      <c r="J57" s="229"/>
      <c r="K57" s="174"/>
      <c r="L57" s="241">
        <f>L55+L54+L56</f>
        <v>44100</v>
      </c>
      <c r="M57" s="229"/>
      <c r="N57" s="233"/>
    </row>
    <row r="58" spans="1:16" s="1" customFormat="1" ht="12.75">
      <c r="B58" s="227"/>
      <c r="C58" s="228"/>
      <c r="D58" s="229"/>
      <c r="E58" s="229"/>
      <c r="F58" s="229"/>
      <c r="G58" s="240"/>
      <c r="H58" s="229"/>
      <c r="I58" s="229"/>
      <c r="J58" s="229"/>
      <c r="K58" s="174"/>
      <c r="L58" s="241"/>
      <c r="M58" s="229"/>
      <c r="N58" s="233"/>
    </row>
    <row r="59" spans="1:16" s="1" customFormat="1" ht="12.75">
      <c r="B59" s="227"/>
      <c r="C59" s="228"/>
      <c r="D59" s="229"/>
      <c r="E59" s="229"/>
      <c r="F59" s="229"/>
      <c r="G59" s="240"/>
      <c r="H59" s="229"/>
      <c r="I59" s="229"/>
      <c r="J59" s="229"/>
      <c r="K59" s="174"/>
      <c r="L59" s="241"/>
      <c r="M59" s="229"/>
      <c r="N59" s="233"/>
    </row>
    <row r="60" spans="1:16" s="1" customFormat="1" ht="12.75">
      <c r="B60" s="227"/>
      <c r="C60" s="228"/>
      <c r="D60" s="229"/>
      <c r="E60" s="229"/>
      <c r="F60" s="229"/>
      <c r="G60" s="240"/>
      <c r="H60" s="229"/>
      <c r="I60" s="229"/>
      <c r="J60" s="229"/>
      <c r="K60" s="174"/>
      <c r="L60" s="241"/>
      <c r="M60" s="229"/>
      <c r="N60" s="233"/>
    </row>
    <row r="61" spans="1:16" s="1" customFormat="1" ht="12.75">
      <c r="A61" s="166"/>
      <c r="B61" s="227"/>
      <c r="C61" s="174"/>
      <c r="D61" s="189">
        <v>4</v>
      </c>
      <c r="E61" s="229"/>
      <c r="F61" s="242" t="s">
        <v>48</v>
      </c>
      <c r="G61" s="243"/>
      <c r="H61" s="175"/>
      <c r="I61" s="175"/>
      <c r="J61" s="175"/>
      <c r="K61" s="174"/>
      <c r="L61" s="244"/>
      <c r="M61" s="229"/>
      <c r="N61" s="233"/>
      <c r="O61" s="166"/>
      <c r="P61" s="166"/>
    </row>
    <row r="62" spans="1:16" s="1" customFormat="1" ht="12.75">
      <c r="A62" s="166"/>
      <c r="B62" s="227"/>
      <c r="C62" s="174"/>
      <c r="D62" s="189"/>
      <c r="E62" s="229"/>
      <c r="F62" s="242"/>
      <c r="G62" s="243"/>
      <c r="H62" s="175"/>
      <c r="I62" s="175"/>
      <c r="J62" s="175"/>
      <c r="K62" s="174"/>
      <c r="L62" s="244"/>
      <c r="M62" s="229"/>
      <c r="N62" s="233"/>
      <c r="O62" s="166"/>
      <c r="P62" s="166"/>
    </row>
    <row r="63" spans="1:16" s="1" customFormat="1" ht="12.75">
      <c r="A63" s="166"/>
      <c r="B63" s="227"/>
      <c r="C63" s="174"/>
      <c r="D63" s="189"/>
      <c r="E63" s="229" t="s">
        <v>664</v>
      </c>
      <c r="F63" s="221" t="s">
        <v>677</v>
      </c>
      <c r="G63" s="243"/>
      <c r="H63" s="175"/>
      <c r="I63" s="175"/>
      <c r="J63" s="175"/>
      <c r="K63" s="174" t="s">
        <v>475</v>
      </c>
      <c r="L63" s="245">
        <f>N74</f>
        <v>54057782.869999997</v>
      </c>
      <c r="M63" s="229"/>
      <c r="N63" s="233"/>
      <c r="O63" s="166"/>
      <c r="P63" s="166"/>
    </row>
    <row r="64" spans="1:16" s="1" customFormat="1" ht="24" customHeight="1">
      <c r="A64" s="166"/>
      <c r="B64" s="227"/>
      <c r="C64" s="174"/>
      <c r="D64" s="189"/>
      <c r="E64" s="229"/>
      <c r="F64" s="221"/>
      <c r="G64" s="243"/>
      <c r="H64" s="175"/>
      <c r="I64" s="175"/>
      <c r="J64" s="175"/>
      <c r="K64" s="174"/>
      <c r="L64" s="244"/>
      <c r="M64" s="229"/>
      <c r="N64" s="233"/>
      <c r="O64" s="166"/>
      <c r="P64" s="166"/>
    </row>
    <row r="65" spans="1:16" s="1" customFormat="1" ht="12.75">
      <c r="A65" s="166"/>
      <c r="B65" s="227"/>
      <c r="C65" s="174"/>
      <c r="D65" s="189"/>
      <c r="E65" s="570" t="s">
        <v>645</v>
      </c>
      <c r="F65" s="582" t="s">
        <v>657</v>
      </c>
      <c r="G65" s="583"/>
      <c r="H65" s="583"/>
      <c r="I65" s="583"/>
      <c r="J65" s="584"/>
      <c r="K65" s="246" t="s">
        <v>678</v>
      </c>
      <c r="L65" s="246" t="s">
        <v>679</v>
      </c>
      <c r="M65" s="246" t="s">
        <v>680</v>
      </c>
      <c r="N65" s="246" t="s">
        <v>681</v>
      </c>
      <c r="O65" s="166"/>
      <c r="P65" s="166"/>
    </row>
    <row r="66" spans="1:16" s="1" customFormat="1" ht="12.75">
      <c r="A66" s="166"/>
      <c r="B66" s="227"/>
      <c r="C66" s="174"/>
      <c r="D66" s="189"/>
      <c r="E66" s="570"/>
      <c r="F66" s="585"/>
      <c r="G66" s="586"/>
      <c r="H66" s="586"/>
      <c r="I66" s="586"/>
      <c r="J66" s="587"/>
      <c r="K66" s="247"/>
      <c r="L66" s="247"/>
      <c r="M66" s="247" t="s">
        <v>652</v>
      </c>
      <c r="N66" s="247" t="s">
        <v>652</v>
      </c>
      <c r="O66" s="166"/>
      <c r="P66" s="166"/>
    </row>
    <row r="67" spans="1:16" s="1" customFormat="1" ht="12.75">
      <c r="A67" s="166"/>
      <c r="B67" s="227"/>
      <c r="C67" s="174"/>
      <c r="D67" s="189"/>
      <c r="E67" s="248">
        <v>1</v>
      </c>
      <c r="F67" s="571" t="s">
        <v>682</v>
      </c>
      <c r="G67" s="572"/>
      <c r="H67" s="572"/>
      <c r="I67" s="572"/>
      <c r="J67" s="572"/>
      <c r="K67" s="249" t="s">
        <v>683</v>
      </c>
      <c r="L67" s="250">
        <v>1540</v>
      </c>
      <c r="M67" s="250">
        <v>247.232</v>
      </c>
      <c r="N67" s="250">
        <f t="shared" ref="N67:N72" si="0">L67*M67</f>
        <v>380737.28000000003</v>
      </c>
      <c r="O67" s="166"/>
      <c r="P67" s="166"/>
    </row>
    <row r="68" spans="1:16" s="1" customFormat="1" ht="12.75">
      <c r="A68" s="166"/>
      <c r="B68" s="227"/>
      <c r="C68" s="174"/>
      <c r="D68" s="189"/>
      <c r="E68" s="200">
        <v>2</v>
      </c>
      <c r="F68" s="571" t="s">
        <v>684</v>
      </c>
      <c r="G68" s="572"/>
      <c r="H68" s="572"/>
      <c r="I68" s="572"/>
      <c r="J68" s="572"/>
      <c r="K68" s="249" t="s">
        <v>683</v>
      </c>
      <c r="L68" s="250">
        <v>102670</v>
      </c>
      <c r="M68" s="250">
        <v>118.033</v>
      </c>
      <c r="N68" s="250">
        <f t="shared" si="0"/>
        <v>12118448.109999999</v>
      </c>
      <c r="O68" s="166"/>
      <c r="P68" s="166"/>
    </row>
    <row r="69" spans="1:16" s="1" customFormat="1" ht="12.75">
      <c r="A69" s="166"/>
      <c r="B69" s="227"/>
      <c r="C69" s="174"/>
      <c r="D69" s="189"/>
      <c r="E69" s="200">
        <v>3</v>
      </c>
      <c r="F69" s="571" t="s">
        <v>685</v>
      </c>
      <c r="G69" s="572"/>
      <c r="H69" s="572"/>
      <c r="I69" s="572"/>
      <c r="J69" s="572"/>
      <c r="K69" s="249" t="s">
        <v>683</v>
      </c>
      <c r="L69" s="250">
        <v>316330</v>
      </c>
      <c r="M69" s="250">
        <v>115.369</v>
      </c>
      <c r="N69" s="250">
        <f t="shared" si="0"/>
        <v>36494675.770000003</v>
      </c>
      <c r="O69" s="166"/>
      <c r="P69" s="166"/>
    </row>
    <row r="70" spans="1:16" s="1" customFormat="1" ht="12.75">
      <c r="A70" s="166"/>
      <c r="B70" s="227"/>
      <c r="C70" s="174"/>
      <c r="D70" s="189"/>
      <c r="E70" s="248">
        <v>4</v>
      </c>
      <c r="F70" s="571" t="s">
        <v>686</v>
      </c>
      <c r="G70" s="572"/>
      <c r="H70" s="572"/>
      <c r="I70" s="572"/>
      <c r="J70" s="572"/>
      <c r="K70" s="249" t="s">
        <v>683</v>
      </c>
      <c r="L70" s="250">
        <v>42810</v>
      </c>
      <c r="M70" s="250">
        <v>116.52800000000001</v>
      </c>
      <c r="N70" s="250">
        <f t="shared" si="0"/>
        <v>4988563.6800000006</v>
      </c>
      <c r="O70" s="166"/>
      <c r="P70" s="166"/>
    </row>
    <row r="71" spans="1:16" s="1" customFormat="1" ht="12.75">
      <c r="A71" s="166"/>
      <c r="B71" s="227"/>
      <c r="C71" s="174"/>
      <c r="D71" s="189"/>
      <c r="E71" s="200">
        <v>5</v>
      </c>
      <c r="F71" s="571" t="s">
        <v>687</v>
      </c>
      <c r="G71" s="572"/>
      <c r="H71" s="572"/>
      <c r="I71" s="572"/>
      <c r="J71" s="572"/>
      <c r="K71" s="249" t="s">
        <v>688</v>
      </c>
      <c r="L71" s="250">
        <v>25</v>
      </c>
      <c r="M71" s="250">
        <v>1970.5340000000001</v>
      </c>
      <c r="N71" s="250">
        <f t="shared" si="0"/>
        <v>49263.350000000006</v>
      </c>
      <c r="O71" s="166"/>
      <c r="P71" s="166"/>
    </row>
    <row r="72" spans="1:16" s="1" customFormat="1" ht="12.75">
      <c r="A72" s="166"/>
      <c r="B72" s="227"/>
      <c r="C72" s="174"/>
      <c r="D72" s="189"/>
      <c r="E72" s="200">
        <v>6</v>
      </c>
      <c r="F72" s="571" t="s">
        <v>689</v>
      </c>
      <c r="G72" s="572"/>
      <c r="H72" s="572"/>
      <c r="I72" s="572"/>
      <c r="J72" s="572"/>
      <c r="K72" s="249" t="s">
        <v>688</v>
      </c>
      <c r="L72" s="250">
        <v>25</v>
      </c>
      <c r="M72" s="250">
        <v>1040.7750000000001</v>
      </c>
      <c r="N72" s="250">
        <f t="shared" si="0"/>
        <v>26019.375000000004</v>
      </c>
      <c r="O72" s="166"/>
      <c r="P72" s="166"/>
    </row>
    <row r="73" spans="1:16" s="1" customFormat="1" ht="12.75">
      <c r="A73" s="166"/>
      <c r="B73" s="227"/>
      <c r="C73" s="174"/>
      <c r="D73" s="189"/>
      <c r="E73" s="200"/>
      <c r="F73" s="593" t="s">
        <v>45</v>
      </c>
      <c r="G73" s="594"/>
      <c r="H73" s="594"/>
      <c r="I73" s="594"/>
      <c r="J73" s="595"/>
      <c r="K73" s="249"/>
      <c r="L73" s="250">
        <f>SUM(L67:L72)</f>
        <v>463400</v>
      </c>
      <c r="M73" s="250"/>
      <c r="N73" s="250">
        <f>SUM(N67:N72)</f>
        <v>54057707.565000005</v>
      </c>
      <c r="O73" s="166"/>
      <c r="P73" s="166"/>
    </row>
    <row r="74" spans="1:16" s="1" customFormat="1" ht="12.75">
      <c r="A74" s="166"/>
      <c r="B74" s="227"/>
      <c r="C74" s="174"/>
      <c r="D74" s="189"/>
      <c r="E74" s="209"/>
      <c r="F74" s="596" t="s">
        <v>690</v>
      </c>
      <c r="G74" s="574"/>
      <c r="H74" s="574"/>
      <c r="I74" s="574"/>
      <c r="J74" s="574"/>
      <c r="K74" s="574"/>
      <c r="L74" s="575"/>
      <c r="M74" s="209"/>
      <c r="N74" s="251">
        <v>54057782.869999997</v>
      </c>
      <c r="O74" s="166"/>
      <c r="P74" s="166"/>
    </row>
    <row r="75" spans="1:16" s="1" customFormat="1" ht="12.75">
      <c r="A75" s="166"/>
      <c r="B75" s="227"/>
      <c r="C75" s="174"/>
      <c r="D75" s="189"/>
      <c r="E75" s="229"/>
      <c r="F75" s="221"/>
      <c r="G75" s="243"/>
      <c r="H75" s="175"/>
      <c r="I75" s="175"/>
      <c r="J75" s="175"/>
      <c r="K75" s="174"/>
      <c r="L75" s="244"/>
      <c r="M75" s="229"/>
      <c r="N75" s="233"/>
      <c r="O75" s="166"/>
      <c r="P75" s="166"/>
    </row>
    <row r="76" spans="1:16" s="1" customFormat="1" ht="12.75">
      <c r="A76" s="166"/>
      <c r="B76" s="227"/>
      <c r="C76" s="174"/>
      <c r="D76" s="175"/>
      <c r="E76" s="175"/>
      <c r="F76" s="243"/>
      <c r="G76" s="243"/>
      <c r="H76" s="175"/>
      <c r="I76" s="175"/>
      <c r="J76" s="175"/>
      <c r="K76" s="174"/>
      <c r="L76" s="244"/>
      <c r="M76" s="229"/>
      <c r="N76" s="233"/>
      <c r="O76" s="166"/>
      <c r="P76" s="166"/>
    </row>
    <row r="77" spans="1:16" ht="12.75">
      <c r="B77" s="227"/>
      <c r="C77" s="174"/>
      <c r="D77" s="175"/>
      <c r="E77" s="191" t="s">
        <v>691</v>
      </c>
      <c r="F77" s="221" t="s">
        <v>692</v>
      </c>
      <c r="G77" s="243"/>
      <c r="H77" s="243"/>
      <c r="I77" s="243"/>
      <c r="J77" s="175"/>
      <c r="K77" s="175"/>
      <c r="L77" s="244"/>
      <c r="M77" s="229"/>
      <c r="N77" s="233"/>
    </row>
    <row r="78" spans="1:16" ht="12.75">
      <c r="B78" s="227"/>
      <c r="C78" s="174"/>
      <c r="D78" s="175"/>
      <c r="E78" s="191"/>
      <c r="F78" s="221"/>
      <c r="G78" s="252" t="s">
        <v>693</v>
      </c>
      <c r="H78" s="243"/>
      <c r="I78" s="243"/>
      <c r="J78" s="175"/>
      <c r="K78" s="174" t="s">
        <v>475</v>
      </c>
      <c r="L78" s="253">
        <f>L79+L80+L81+L82+L83+L84+L85+L86+L87</f>
        <v>92152480.547999993</v>
      </c>
      <c r="M78" s="229"/>
      <c r="N78" s="233"/>
    </row>
    <row r="79" spans="1:16" ht="12.75">
      <c r="B79" s="227"/>
      <c r="C79" s="174"/>
      <c r="D79" s="175"/>
      <c r="E79" s="254"/>
      <c r="F79" s="255"/>
      <c r="G79" s="256" t="s">
        <v>694</v>
      </c>
      <c r="H79" s="257"/>
      <c r="I79" s="257"/>
      <c r="J79" s="175"/>
      <c r="K79" s="174" t="s">
        <v>475</v>
      </c>
      <c r="L79" s="234">
        <v>5422060</v>
      </c>
      <c r="M79" s="229"/>
      <c r="N79" s="233"/>
    </row>
    <row r="80" spans="1:16" ht="12.75">
      <c r="B80" s="227"/>
      <c r="C80" s="174"/>
      <c r="D80" s="175"/>
      <c r="E80" s="254"/>
      <c r="F80" s="255"/>
      <c r="G80" s="256" t="s">
        <v>695</v>
      </c>
      <c r="H80" s="257"/>
      <c r="I80" s="257"/>
      <c r="J80" s="175"/>
      <c r="K80" s="174" t="s">
        <v>475</v>
      </c>
      <c r="L80" s="234">
        <v>35873450</v>
      </c>
      <c r="M80" s="229"/>
      <c r="N80" s="233"/>
    </row>
    <row r="81" spans="2:14" ht="12.75">
      <c r="B81" s="227"/>
      <c r="C81" s="174"/>
      <c r="D81" s="175"/>
      <c r="E81" s="254"/>
      <c r="F81" s="255"/>
      <c r="G81" s="256" t="s">
        <v>696</v>
      </c>
      <c r="H81" s="257"/>
      <c r="I81" s="257"/>
      <c r="J81" s="175" t="s">
        <v>697</v>
      </c>
      <c r="K81" s="174" t="s">
        <v>475</v>
      </c>
      <c r="L81" s="244">
        <f>171000*138.77</f>
        <v>23729670</v>
      </c>
      <c r="M81" s="229"/>
      <c r="N81" s="233"/>
    </row>
    <row r="82" spans="2:14" ht="12.75">
      <c r="B82" s="227"/>
      <c r="C82" s="174"/>
      <c r="D82" s="175"/>
      <c r="E82" s="254"/>
      <c r="F82" s="255"/>
      <c r="G82" s="257" t="s">
        <v>698</v>
      </c>
      <c r="H82" s="257"/>
      <c r="I82" s="257"/>
      <c r="J82" s="175" t="s">
        <v>699</v>
      </c>
      <c r="K82" s="174" t="s">
        <v>475</v>
      </c>
      <c r="L82" s="258">
        <f>103000*138.771</f>
        <v>14293412.999999998</v>
      </c>
      <c r="M82" s="229"/>
      <c r="N82" s="233"/>
    </row>
    <row r="83" spans="2:14" ht="12.75">
      <c r="B83" s="227"/>
      <c r="C83" s="174"/>
      <c r="D83" s="175"/>
      <c r="E83" s="254"/>
      <c r="F83" s="255"/>
      <c r="G83" s="257" t="s">
        <v>700</v>
      </c>
      <c r="H83" s="257"/>
      <c r="I83" s="257"/>
      <c r="J83" s="175" t="s">
        <v>701</v>
      </c>
      <c r="K83" s="174" t="s">
        <v>475</v>
      </c>
      <c r="L83" s="244">
        <f>9435*138.77</f>
        <v>1309294.9500000002</v>
      </c>
      <c r="M83" s="229"/>
      <c r="N83" s="233"/>
    </row>
    <row r="84" spans="2:14" ht="12.75">
      <c r="B84" s="227"/>
      <c r="C84" s="174"/>
      <c r="D84" s="175"/>
      <c r="E84" s="254"/>
      <c r="F84" s="255"/>
      <c r="G84" s="257" t="s">
        <v>702</v>
      </c>
      <c r="H84" s="257"/>
      <c r="I84" s="257"/>
      <c r="J84" s="175" t="s">
        <v>703</v>
      </c>
      <c r="K84" s="174" t="s">
        <v>475</v>
      </c>
      <c r="L84" s="258">
        <f>54150*138.77</f>
        <v>7514395.5000000009</v>
      </c>
      <c r="M84" s="229"/>
      <c r="N84" s="233"/>
    </row>
    <row r="85" spans="2:14" ht="12.75">
      <c r="B85" s="227"/>
      <c r="C85" s="174"/>
      <c r="D85" s="175"/>
      <c r="E85" s="254"/>
      <c r="F85" s="255"/>
      <c r="G85" s="257" t="s">
        <v>704</v>
      </c>
      <c r="H85" s="257"/>
      <c r="I85" s="257"/>
      <c r="J85" s="175" t="s">
        <v>705</v>
      </c>
      <c r="K85" s="174" t="s">
        <v>475</v>
      </c>
      <c r="L85" s="244">
        <f>5080*138.77</f>
        <v>704951.60000000009</v>
      </c>
      <c r="M85" s="229"/>
      <c r="N85" s="233"/>
    </row>
    <row r="86" spans="2:14" ht="12.75">
      <c r="B86" s="227"/>
      <c r="C86" s="174"/>
      <c r="D86" s="175"/>
      <c r="E86" s="254"/>
      <c r="F86" s="255"/>
      <c r="G86" s="257" t="s">
        <v>706</v>
      </c>
      <c r="H86" s="257"/>
      <c r="I86" s="257"/>
      <c r="J86" s="175" t="s">
        <v>707</v>
      </c>
      <c r="K86" s="174" t="s">
        <v>475</v>
      </c>
      <c r="L86" s="244">
        <f>2180*138.77</f>
        <v>302518.60000000003</v>
      </c>
      <c r="M86" s="229"/>
      <c r="N86" s="233"/>
    </row>
    <row r="87" spans="2:14" ht="12.75">
      <c r="B87" s="227"/>
      <c r="C87" s="174"/>
      <c r="D87" s="175"/>
      <c r="E87" s="254"/>
      <c r="F87" s="255"/>
      <c r="G87" s="257" t="s">
        <v>708</v>
      </c>
      <c r="H87" s="257"/>
      <c r="I87" s="257"/>
      <c r="J87" s="175" t="s">
        <v>709</v>
      </c>
      <c r="K87" s="174" t="s">
        <v>475</v>
      </c>
      <c r="L87" s="244">
        <f>21638*138.771</f>
        <v>3002726.8979999996</v>
      </c>
      <c r="M87" s="229"/>
      <c r="N87" s="233"/>
    </row>
    <row r="88" spans="2:14" ht="12.75">
      <c r="B88" s="227"/>
      <c r="C88" s="174"/>
      <c r="D88" s="175"/>
      <c r="E88" s="254"/>
      <c r="F88" s="255"/>
      <c r="G88" s="257"/>
      <c r="H88" s="257"/>
      <c r="I88" s="257"/>
      <c r="J88" s="175"/>
      <c r="K88" s="174"/>
      <c r="L88" s="244"/>
      <c r="M88" s="229"/>
      <c r="N88" s="233"/>
    </row>
    <row r="89" spans="2:14" ht="12.75">
      <c r="B89" s="227"/>
      <c r="C89" s="174"/>
      <c r="D89" s="189">
        <v>5</v>
      </c>
      <c r="E89" s="175"/>
      <c r="F89" s="242" t="s">
        <v>710</v>
      </c>
      <c r="G89" s="191"/>
      <c r="H89" s="175"/>
      <c r="I89" s="175"/>
      <c r="J89" s="175"/>
      <c r="K89" s="174" t="s">
        <v>711</v>
      </c>
      <c r="L89" s="244"/>
      <c r="M89" s="229"/>
      <c r="N89" s="233"/>
    </row>
    <row r="90" spans="2:14" ht="12.75">
      <c r="B90" s="227"/>
      <c r="C90" s="174"/>
      <c r="D90" s="175"/>
      <c r="E90" s="175"/>
      <c r="F90" s="175"/>
      <c r="G90" s="175"/>
      <c r="H90" s="175"/>
      <c r="I90" s="175"/>
      <c r="J90" s="175"/>
      <c r="K90" s="174"/>
      <c r="L90" s="244"/>
      <c r="M90" s="229"/>
      <c r="N90" s="233"/>
    </row>
    <row r="91" spans="2:14" ht="12.75">
      <c r="B91" s="227"/>
      <c r="C91" s="174"/>
      <c r="D91" s="189">
        <v>6</v>
      </c>
      <c r="E91" s="175"/>
      <c r="F91" s="242" t="s">
        <v>712</v>
      </c>
      <c r="G91" s="191"/>
      <c r="H91" s="175"/>
      <c r="I91" s="175"/>
      <c r="J91" s="175"/>
      <c r="K91" s="174" t="s">
        <v>711</v>
      </c>
      <c r="L91" s="244"/>
      <c r="M91" s="229"/>
      <c r="N91" s="233"/>
    </row>
    <row r="92" spans="2:14" ht="12.75">
      <c r="B92" s="227"/>
      <c r="C92" s="174"/>
      <c r="D92" s="175"/>
      <c r="E92" s="175"/>
      <c r="F92" s="175"/>
      <c r="G92" s="175"/>
      <c r="H92" s="175"/>
      <c r="I92" s="175"/>
      <c r="J92" s="175"/>
      <c r="K92" s="174"/>
      <c r="L92" s="244"/>
      <c r="M92" s="229"/>
      <c r="N92" s="233"/>
    </row>
    <row r="93" spans="2:14" ht="12.75">
      <c r="B93" s="227"/>
      <c r="C93" s="174"/>
      <c r="D93" s="189">
        <v>7</v>
      </c>
      <c r="E93" s="175"/>
      <c r="F93" s="259" t="s">
        <v>713</v>
      </c>
      <c r="G93" s="191"/>
      <c r="H93" s="175"/>
      <c r="I93" s="175"/>
      <c r="J93" s="175"/>
      <c r="K93" s="222" t="s">
        <v>475</v>
      </c>
      <c r="L93" s="260">
        <f>L111</f>
        <v>12372956.110000001</v>
      </c>
      <c r="M93" s="229"/>
      <c r="N93" s="233"/>
    </row>
    <row r="94" spans="2:14" ht="12.75">
      <c r="B94" s="227"/>
      <c r="C94" s="174"/>
      <c r="D94" s="189"/>
      <c r="E94" s="175"/>
      <c r="F94" s="261" t="s">
        <v>714</v>
      </c>
      <c r="G94" s="262"/>
      <c r="H94" s="176"/>
      <c r="I94" s="176"/>
      <c r="J94" s="175"/>
      <c r="K94" s="222"/>
      <c r="L94" s="223"/>
      <c r="M94" s="229"/>
      <c r="N94" s="233"/>
    </row>
    <row r="95" spans="2:14" ht="12.75">
      <c r="B95" s="227"/>
      <c r="C95" s="174"/>
      <c r="D95" s="175"/>
      <c r="E95" s="175"/>
      <c r="F95" s="176" t="s">
        <v>715</v>
      </c>
      <c r="G95" s="175"/>
      <c r="H95" s="175"/>
      <c r="I95" s="174"/>
      <c r="J95" s="175"/>
      <c r="K95" s="174"/>
      <c r="L95" s="244"/>
      <c r="M95" s="229"/>
      <c r="N95" s="233"/>
    </row>
    <row r="96" spans="2:14" ht="12.75">
      <c r="B96" s="227"/>
      <c r="C96" s="174"/>
      <c r="D96" s="175"/>
      <c r="E96" s="175"/>
      <c r="F96" s="176"/>
      <c r="G96" s="175"/>
      <c r="H96" s="175"/>
      <c r="I96" s="174"/>
      <c r="J96" s="175"/>
      <c r="K96" s="174"/>
      <c r="L96" s="244"/>
      <c r="M96" s="229"/>
      <c r="N96" s="233"/>
    </row>
    <row r="97" spans="2:16" ht="12.75">
      <c r="B97" s="227"/>
      <c r="C97" s="174"/>
      <c r="D97" s="175"/>
      <c r="E97" s="175"/>
      <c r="F97" s="175"/>
      <c r="G97" s="176" t="s">
        <v>716</v>
      </c>
      <c r="H97" s="175"/>
      <c r="I97" s="174"/>
      <c r="J97" s="175"/>
      <c r="K97" s="174" t="s">
        <v>475</v>
      </c>
      <c r="L97" s="244">
        <v>0</v>
      </c>
      <c r="M97" s="229"/>
      <c r="N97" s="233"/>
    </row>
    <row r="98" spans="2:16" ht="12.75">
      <c r="B98" s="227"/>
      <c r="C98" s="174"/>
      <c r="D98" s="175"/>
      <c r="E98" s="175"/>
      <c r="F98" s="175"/>
      <c r="G98" s="176" t="s">
        <v>717</v>
      </c>
      <c r="H98" s="175"/>
      <c r="I98" s="174"/>
      <c r="J98" s="175"/>
      <c r="K98" s="174" t="s">
        <v>475</v>
      </c>
      <c r="L98" s="244">
        <v>1780</v>
      </c>
      <c r="M98" s="229"/>
      <c r="N98" s="233"/>
    </row>
    <row r="99" spans="2:16" ht="12.75">
      <c r="B99" s="227"/>
      <c r="C99" s="174"/>
      <c r="D99" s="175"/>
      <c r="E99" s="175"/>
      <c r="F99" s="175"/>
      <c r="G99" s="176" t="s">
        <v>718</v>
      </c>
      <c r="H99" s="175"/>
      <c r="I99" s="174"/>
      <c r="J99" s="175"/>
      <c r="K99" s="174" t="s">
        <v>475</v>
      </c>
      <c r="L99" s="244">
        <v>2796112</v>
      </c>
      <c r="M99" s="229"/>
      <c r="N99" s="233"/>
    </row>
    <row r="100" spans="2:16" ht="12.75">
      <c r="B100" s="227"/>
      <c r="C100" s="174"/>
      <c r="D100" s="175"/>
      <c r="E100" s="175"/>
      <c r="F100" s="175"/>
      <c r="G100" s="176" t="s">
        <v>719</v>
      </c>
      <c r="H100" s="175"/>
      <c r="I100" s="174"/>
      <c r="J100" s="175"/>
      <c r="K100" s="174" t="s">
        <v>475</v>
      </c>
      <c r="L100" s="244">
        <v>7000000</v>
      </c>
      <c r="M100" s="229"/>
      <c r="N100" s="233"/>
    </row>
    <row r="101" spans="2:16" ht="12.75">
      <c r="B101" s="227"/>
      <c r="C101" s="174"/>
      <c r="D101" s="175"/>
      <c r="E101" s="175"/>
      <c r="F101" s="175"/>
      <c r="G101" s="176" t="s">
        <v>720</v>
      </c>
      <c r="H101" s="175"/>
      <c r="I101" s="174"/>
      <c r="J101" s="175"/>
      <c r="K101" s="174" t="s">
        <v>475</v>
      </c>
      <c r="L101" s="263">
        <v>1500000</v>
      </c>
      <c r="M101" s="229"/>
      <c r="N101" s="233"/>
    </row>
    <row r="102" spans="2:16" ht="12.75">
      <c r="B102" s="227"/>
      <c r="C102" s="174"/>
      <c r="D102" s="175"/>
      <c r="E102" s="175"/>
      <c r="F102" s="175"/>
      <c r="G102" s="176" t="s">
        <v>721</v>
      </c>
      <c r="H102" s="175"/>
      <c r="I102" s="174"/>
      <c r="J102" s="175"/>
      <c r="K102" s="174" t="s">
        <v>475</v>
      </c>
      <c r="L102" s="263">
        <v>105000</v>
      </c>
      <c r="M102" s="229"/>
      <c r="N102" s="233"/>
    </row>
    <row r="103" spans="2:16" ht="12.75">
      <c r="B103" s="227"/>
      <c r="C103" s="174"/>
      <c r="D103" s="175"/>
      <c r="E103" s="175"/>
      <c r="F103" s="175"/>
      <c r="G103" s="176" t="s">
        <v>722</v>
      </c>
      <c r="H103" s="175"/>
      <c r="I103" s="174"/>
      <c r="J103" s="175"/>
      <c r="K103" s="174" t="s">
        <v>475</v>
      </c>
      <c r="L103" s="263">
        <v>431608</v>
      </c>
      <c r="M103" s="229"/>
      <c r="N103" s="233"/>
    </row>
    <row r="104" spans="2:16" ht="12.75">
      <c r="B104" s="227"/>
      <c r="C104" s="174"/>
      <c r="D104" s="175"/>
      <c r="E104" s="175"/>
      <c r="F104" s="175"/>
      <c r="G104" s="176" t="s">
        <v>723</v>
      </c>
      <c r="H104" s="175"/>
      <c r="I104" s="174"/>
      <c r="J104" s="175"/>
      <c r="K104" s="174" t="s">
        <v>475</v>
      </c>
      <c r="L104" s="263">
        <v>-279502</v>
      </c>
      <c r="M104" s="229"/>
      <c r="N104" s="233"/>
    </row>
    <row r="105" spans="2:16" ht="12.75">
      <c r="B105" s="227"/>
      <c r="C105" s="174"/>
      <c r="D105" s="175"/>
      <c r="E105" s="175"/>
      <c r="F105" s="175"/>
      <c r="G105" s="176" t="s">
        <v>724</v>
      </c>
      <c r="H105" s="175"/>
      <c r="I105" s="174"/>
      <c r="J105" s="175"/>
      <c r="K105" s="174" t="s">
        <v>475</v>
      </c>
      <c r="L105" s="263">
        <v>0</v>
      </c>
      <c r="M105" s="229"/>
      <c r="N105" s="233"/>
    </row>
    <row r="106" spans="2:16" ht="12.75">
      <c r="B106" s="227"/>
      <c r="C106" s="174"/>
      <c r="D106" s="175"/>
      <c r="E106" s="175"/>
      <c r="F106" s="175"/>
      <c r="G106" s="176" t="s">
        <v>725</v>
      </c>
      <c r="H106" s="175"/>
      <c r="I106" s="174"/>
      <c r="J106" s="175"/>
      <c r="K106" s="174" t="s">
        <v>475</v>
      </c>
      <c r="L106" s="263">
        <v>81947</v>
      </c>
      <c r="M106" s="229"/>
      <c r="N106" s="233"/>
    </row>
    <row r="107" spans="2:16" ht="12.75">
      <c r="B107" s="227"/>
      <c r="C107" s="174"/>
      <c r="D107" s="175"/>
      <c r="E107" s="175"/>
      <c r="F107" s="175"/>
      <c r="G107" s="176" t="s">
        <v>726</v>
      </c>
      <c r="H107" s="175"/>
      <c r="I107" s="174"/>
      <c r="J107" s="175"/>
      <c r="K107" s="174" t="s">
        <v>475</v>
      </c>
      <c r="L107" s="264">
        <v>71772.31</v>
      </c>
      <c r="M107" s="229"/>
      <c r="N107" s="233"/>
    </row>
    <row r="108" spans="2:16" ht="12.75">
      <c r="B108" s="227"/>
      <c r="C108" s="174"/>
      <c r="D108" s="175"/>
      <c r="E108" s="175"/>
      <c r="F108" s="175"/>
      <c r="G108" s="176" t="s">
        <v>727</v>
      </c>
      <c r="H108" s="175"/>
      <c r="I108" s="174"/>
      <c r="J108" s="175"/>
      <c r="K108" s="174" t="s">
        <v>475</v>
      </c>
      <c r="L108" s="263">
        <v>128897.3</v>
      </c>
      <c r="M108" s="229"/>
      <c r="N108" s="233"/>
    </row>
    <row r="109" spans="2:16" ht="13.5" customHeight="1">
      <c r="B109" s="227"/>
      <c r="C109" s="174"/>
      <c r="D109" s="175"/>
      <c r="E109" s="175"/>
      <c r="F109" s="175"/>
      <c r="G109" s="176" t="s">
        <v>728</v>
      </c>
      <c r="H109" s="175"/>
      <c r="I109" s="174"/>
      <c r="J109" s="175"/>
      <c r="K109" s="174" t="s">
        <v>475</v>
      </c>
      <c r="L109" s="263"/>
      <c r="M109" s="229"/>
      <c r="N109" s="233"/>
    </row>
    <row r="110" spans="2:16" ht="12.75">
      <c r="B110" s="227"/>
      <c r="C110" s="174"/>
      <c r="D110" s="175"/>
      <c r="E110" s="175"/>
      <c r="F110" s="175"/>
      <c r="G110" s="176" t="s">
        <v>729</v>
      </c>
      <c r="H110" s="175"/>
      <c r="I110" s="174"/>
      <c r="J110" s="175"/>
      <c r="K110" s="174" t="s">
        <v>475</v>
      </c>
      <c r="L110" s="263">
        <f>510618.94+24722.56</f>
        <v>535341.5</v>
      </c>
      <c r="M110" s="229"/>
      <c r="N110" s="233"/>
      <c r="P110" s="265"/>
    </row>
    <row r="111" spans="2:16" ht="12.75">
      <c r="B111" s="227"/>
      <c r="C111" s="174"/>
      <c r="D111" s="175"/>
      <c r="E111" s="175"/>
      <c r="F111" s="175"/>
      <c r="G111" s="175"/>
      <c r="H111" s="175"/>
      <c r="I111" s="174"/>
      <c r="J111" s="175"/>
      <c r="K111" s="174" t="s">
        <v>475</v>
      </c>
      <c r="L111" s="241">
        <f>SUM(L97:L110)</f>
        <v>12372956.110000001</v>
      </c>
      <c r="M111" s="229"/>
      <c r="N111" s="233"/>
    </row>
    <row r="112" spans="2:16" ht="12.75">
      <c r="B112" s="227"/>
      <c r="C112" s="174"/>
      <c r="D112" s="175"/>
      <c r="E112" s="176" t="s">
        <v>730</v>
      </c>
      <c r="F112" s="175"/>
      <c r="G112" s="175"/>
      <c r="H112" s="175"/>
      <c r="I112" s="174"/>
      <c r="J112" s="175"/>
      <c r="K112" s="174"/>
      <c r="L112" s="175"/>
      <c r="M112" s="229"/>
      <c r="N112" s="233"/>
    </row>
    <row r="113" spans="2:16" ht="12.75">
      <c r="B113" s="227"/>
      <c r="C113" s="174"/>
      <c r="D113" s="175"/>
      <c r="E113" s="176" t="s">
        <v>731</v>
      </c>
      <c r="F113" s="175"/>
      <c r="G113" s="175"/>
      <c r="H113" s="175"/>
      <c r="I113" s="174"/>
      <c r="J113" s="175"/>
      <c r="K113" s="174"/>
      <c r="L113" s="175"/>
      <c r="M113" s="229"/>
      <c r="N113" s="233"/>
    </row>
    <row r="114" spans="2:16" ht="12.75">
      <c r="B114" s="227"/>
      <c r="C114" s="174"/>
      <c r="D114" s="175"/>
      <c r="E114" s="176" t="s">
        <v>732</v>
      </c>
      <c r="F114" s="175"/>
      <c r="G114" s="175"/>
      <c r="H114" s="175"/>
      <c r="I114" s="174"/>
      <c r="J114" s="175"/>
      <c r="K114" s="174"/>
      <c r="L114" s="175"/>
      <c r="M114" s="229"/>
      <c r="N114" s="233"/>
    </row>
    <row r="115" spans="2:16" ht="12.75">
      <c r="B115" s="227"/>
      <c r="C115" s="174"/>
      <c r="D115" s="175"/>
      <c r="E115" s="175"/>
      <c r="F115" s="191"/>
      <c r="G115" s="175"/>
      <c r="H115" s="175"/>
      <c r="I115" s="174"/>
      <c r="J115" s="175"/>
      <c r="K115" s="174"/>
      <c r="L115" s="175"/>
      <c r="M115" s="229"/>
      <c r="N115" s="233">
        <v>3</v>
      </c>
    </row>
    <row r="116" spans="2:16" ht="12.75">
      <c r="B116" s="227"/>
      <c r="C116" s="39" t="s">
        <v>54</v>
      </c>
      <c r="D116" s="175"/>
      <c r="E116" s="175"/>
      <c r="F116" s="39" t="s">
        <v>733</v>
      </c>
      <c r="G116" s="175"/>
      <c r="H116" s="175"/>
      <c r="I116" s="174"/>
      <c r="J116" s="175"/>
      <c r="K116" s="174"/>
      <c r="L116" s="175"/>
      <c r="M116" s="229"/>
      <c r="N116" s="233"/>
      <c r="P116" s="166">
        <f>L115-M110-M111-M112-M113-M114</f>
        <v>0</v>
      </c>
    </row>
    <row r="117" spans="2:16" ht="12.75">
      <c r="B117" s="227"/>
      <c r="C117" s="174"/>
      <c r="D117" s="175"/>
      <c r="E117" s="175"/>
      <c r="F117" s="243"/>
      <c r="G117" s="243"/>
      <c r="H117" s="175"/>
      <c r="I117" s="174"/>
      <c r="J117" s="175"/>
      <c r="K117" s="174"/>
      <c r="L117" s="175"/>
      <c r="M117" s="229"/>
      <c r="N117" s="233"/>
    </row>
    <row r="118" spans="2:16" ht="12.75">
      <c r="B118" s="227"/>
      <c r="C118" s="174"/>
      <c r="D118" s="266">
        <v>1</v>
      </c>
      <c r="E118" s="175"/>
      <c r="F118" s="267" t="s">
        <v>734</v>
      </c>
      <c r="G118" s="175"/>
      <c r="H118" s="175"/>
      <c r="I118" s="174"/>
      <c r="J118" s="175"/>
      <c r="K118" s="174"/>
      <c r="L118" s="175"/>
      <c r="M118" s="229"/>
      <c r="N118" s="233"/>
    </row>
    <row r="119" spans="2:16" ht="12.75">
      <c r="B119" s="227"/>
      <c r="C119" s="174"/>
      <c r="D119" s="266"/>
      <c r="E119" s="175"/>
      <c r="F119" s="267"/>
      <c r="G119" s="176"/>
      <c r="H119" s="175"/>
      <c r="I119" s="174"/>
      <c r="J119" s="175"/>
      <c r="K119" s="174"/>
      <c r="L119" s="244"/>
      <c r="M119" s="229"/>
      <c r="N119" s="233"/>
    </row>
    <row r="120" spans="2:16" ht="12.75">
      <c r="B120" s="227"/>
      <c r="C120" s="174"/>
      <c r="D120" s="266"/>
      <c r="E120" s="175"/>
      <c r="F120" s="267" t="s">
        <v>735</v>
      </c>
      <c r="G120" s="176"/>
      <c r="H120" s="175"/>
      <c r="I120" s="174"/>
      <c r="J120" s="176"/>
      <c r="K120" s="174"/>
      <c r="L120" s="258"/>
      <c r="M120" s="229"/>
      <c r="N120" s="233"/>
    </row>
    <row r="121" spans="2:16" ht="12.75">
      <c r="B121" s="227"/>
      <c r="C121" s="174"/>
      <c r="D121" s="266"/>
      <c r="E121" s="175"/>
      <c r="F121" s="267"/>
      <c r="G121" s="176"/>
      <c r="H121" s="175"/>
      <c r="I121" s="174"/>
      <c r="J121" s="176"/>
      <c r="K121" s="174"/>
      <c r="L121" s="258"/>
      <c r="M121" s="229"/>
      <c r="N121" s="233"/>
    </row>
    <row r="122" spans="2:16" ht="12.75">
      <c r="B122" s="227"/>
      <c r="C122" s="174"/>
      <c r="D122" s="266"/>
      <c r="E122" s="175" t="s">
        <v>736</v>
      </c>
      <c r="F122" s="221" t="s">
        <v>737</v>
      </c>
      <c r="G122" s="175"/>
      <c r="H122" s="175"/>
      <c r="I122" s="174"/>
      <c r="J122" s="175"/>
      <c r="K122" s="174"/>
      <c r="L122" s="241">
        <f>SUM(L123:L126)</f>
        <v>16243066</v>
      </c>
      <c r="M122" s="229"/>
      <c r="N122" s="233"/>
    </row>
    <row r="123" spans="2:16" ht="12.75">
      <c r="B123" s="227"/>
      <c r="C123" s="174"/>
      <c r="D123" s="266"/>
      <c r="E123" s="175"/>
      <c r="F123" s="267"/>
      <c r="G123" s="175" t="s">
        <v>738</v>
      </c>
      <c r="H123" s="175"/>
      <c r="I123" s="174"/>
      <c r="J123" s="175" t="s">
        <v>739</v>
      </c>
      <c r="K123" s="174" t="s">
        <v>475</v>
      </c>
      <c r="L123" s="234">
        <v>16374860</v>
      </c>
      <c r="M123" s="229"/>
      <c r="N123" s="233"/>
    </row>
    <row r="124" spans="2:16" ht="12.75">
      <c r="B124" s="227"/>
      <c r="C124" s="174"/>
      <c r="D124" s="266"/>
      <c r="E124" s="175"/>
      <c r="F124" s="267"/>
      <c r="G124" s="175" t="s">
        <v>738</v>
      </c>
      <c r="H124" s="175"/>
      <c r="I124" s="174"/>
      <c r="J124" s="175"/>
      <c r="K124" s="174" t="s">
        <v>475</v>
      </c>
      <c r="L124" s="234">
        <v>350000</v>
      </c>
      <c r="M124" s="229"/>
      <c r="N124" s="233"/>
    </row>
    <row r="125" spans="2:16" ht="12.75">
      <c r="B125" s="227"/>
      <c r="C125" s="174"/>
      <c r="D125" s="266"/>
      <c r="E125" s="175"/>
      <c r="F125" s="267"/>
      <c r="G125" s="176" t="s">
        <v>740</v>
      </c>
      <c r="H125" s="175"/>
      <c r="I125" s="174"/>
      <c r="J125" s="175"/>
      <c r="K125" s="174"/>
      <c r="L125" s="234">
        <v>-481794</v>
      </c>
      <c r="M125" s="229"/>
      <c r="N125" s="233"/>
    </row>
    <row r="126" spans="2:16" ht="12.75">
      <c r="B126" s="227"/>
      <c r="C126" s="174"/>
      <c r="D126" s="266"/>
      <c r="E126" s="175"/>
      <c r="F126" s="267"/>
      <c r="G126" s="175"/>
      <c r="H126" s="175"/>
      <c r="I126" s="174"/>
      <c r="J126" s="175"/>
      <c r="K126" s="174"/>
      <c r="L126" s="268"/>
      <c r="M126" s="229"/>
      <c r="N126" s="233"/>
    </row>
    <row r="127" spans="2:16" ht="12.75">
      <c r="B127" s="227"/>
      <c r="C127" s="174"/>
      <c r="D127" s="266"/>
      <c r="E127" s="176" t="s">
        <v>741</v>
      </c>
      <c r="F127" s="267"/>
      <c r="G127" s="175"/>
      <c r="H127" s="175"/>
      <c r="I127" s="174"/>
      <c r="J127" s="175"/>
      <c r="K127" s="174"/>
      <c r="L127" s="175"/>
      <c r="M127" s="229"/>
      <c r="N127" s="233"/>
    </row>
    <row r="128" spans="2:16" ht="12.75">
      <c r="B128" s="227"/>
      <c r="C128" s="174"/>
      <c r="D128" s="266"/>
      <c r="E128" s="176" t="s">
        <v>742</v>
      </c>
      <c r="F128" s="175"/>
      <c r="G128" s="175"/>
      <c r="H128" s="175"/>
      <c r="I128" s="175"/>
      <c r="J128" s="175"/>
      <c r="K128" s="175"/>
      <c r="L128" s="175"/>
      <c r="M128" s="175"/>
      <c r="N128" s="177"/>
    </row>
    <row r="129" spans="2:14" ht="12.75">
      <c r="B129" s="227"/>
      <c r="C129" s="174"/>
      <c r="D129" s="266"/>
      <c r="E129" s="176" t="s">
        <v>743</v>
      </c>
      <c r="F129" s="267"/>
      <c r="G129" s="175"/>
      <c r="H129" s="175"/>
      <c r="I129" s="174"/>
      <c r="J129" s="175"/>
      <c r="K129" s="174"/>
      <c r="L129" s="175"/>
      <c r="M129" s="229"/>
      <c r="N129" s="233"/>
    </row>
    <row r="130" spans="2:14" ht="12.75">
      <c r="B130" s="227"/>
      <c r="C130" s="174"/>
      <c r="D130" s="175"/>
      <c r="E130" s="176" t="s">
        <v>744</v>
      </c>
      <c r="F130" s="267"/>
      <c r="G130" s="175"/>
      <c r="H130" s="176" t="s">
        <v>745</v>
      </c>
      <c r="I130" s="174"/>
      <c r="J130" s="175"/>
      <c r="K130" s="174"/>
      <c r="L130" s="175"/>
      <c r="M130" s="229"/>
      <c r="N130" s="233"/>
    </row>
    <row r="131" spans="2:14" ht="12.75">
      <c r="B131" s="227"/>
      <c r="C131" s="174"/>
      <c r="D131" s="175"/>
      <c r="E131" s="176"/>
      <c r="F131" s="267"/>
      <c r="G131" s="175"/>
      <c r="H131" s="176"/>
      <c r="I131" s="174"/>
      <c r="J131" s="175"/>
      <c r="K131" s="174"/>
      <c r="L131" s="175"/>
      <c r="M131" s="229"/>
      <c r="N131" s="233"/>
    </row>
    <row r="132" spans="2:14" ht="12.75">
      <c r="B132" s="227"/>
      <c r="C132" s="174"/>
      <c r="D132" s="266">
        <v>2</v>
      </c>
      <c r="E132" s="175"/>
      <c r="F132" s="39" t="s">
        <v>746</v>
      </c>
      <c r="G132" s="175"/>
      <c r="H132" s="175"/>
      <c r="I132" s="175"/>
      <c r="J132" s="175"/>
      <c r="K132" s="174"/>
      <c r="L132" s="175"/>
      <c r="M132" s="229"/>
      <c r="N132" s="233"/>
    </row>
    <row r="133" spans="2:14" ht="12.75">
      <c r="B133" s="227"/>
      <c r="C133" s="174"/>
      <c r="D133" s="175"/>
      <c r="E133" s="175"/>
      <c r="F133" s="175"/>
      <c r="G133" s="175"/>
      <c r="H133" s="175"/>
      <c r="I133" s="175"/>
      <c r="J133" s="175"/>
      <c r="K133" s="175"/>
      <c r="L133" s="175"/>
      <c r="M133" s="229"/>
      <c r="N133" s="233"/>
    </row>
    <row r="134" spans="2:14" ht="12.75">
      <c r="B134" s="227"/>
      <c r="C134" s="174"/>
      <c r="D134" s="175"/>
      <c r="E134" s="175"/>
      <c r="F134" s="175"/>
      <c r="G134" s="175" t="s">
        <v>747</v>
      </c>
      <c r="H134" s="175"/>
      <c r="I134" s="175"/>
      <c r="J134" s="175"/>
      <c r="K134" s="175"/>
      <c r="L134" s="175"/>
      <c r="M134" s="229"/>
      <c r="N134" s="233"/>
    </row>
    <row r="135" spans="2:14" ht="12.75" customHeight="1">
      <c r="B135" s="227"/>
      <c r="C135" s="174"/>
      <c r="D135" s="175"/>
      <c r="E135" s="604" t="s">
        <v>165</v>
      </c>
      <c r="F135" s="604" t="s">
        <v>360</v>
      </c>
      <c r="G135" s="591" t="s">
        <v>4</v>
      </c>
      <c r="H135" s="591" t="s">
        <v>484</v>
      </c>
      <c r="I135" s="591" t="s">
        <v>748</v>
      </c>
      <c r="J135" s="591" t="s">
        <v>5</v>
      </c>
      <c r="K135" s="591" t="s">
        <v>749</v>
      </c>
      <c r="L135" s="591" t="s">
        <v>750</v>
      </c>
      <c r="M135" s="591" t="s">
        <v>45</v>
      </c>
      <c r="N135" s="233"/>
    </row>
    <row r="136" spans="2:14" ht="12.75">
      <c r="B136" s="227"/>
      <c r="C136" s="174"/>
      <c r="D136" s="175"/>
      <c r="E136" s="605"/>
      <c r="F136" s="605"/>
      <c r="G136" s="592"/>
      <c r="H136" s="592"/>
      <c r="I136" s="592"/>
      <c r="J136" s="592"/>
      <c r="K136" s="592"/>
      <c r="L136" s="592"/>
      <c r="M136" s="592"/>
      <c r="N136" s="233"/>
    </row>
    <row r="137" spans="2:14" ht="12.75">
      <c r="B137" s="227"/>
      <c r="C137" s="174"/>
      <c r="D137" s="175"/>
      <c r="E137" s="269" t="s">
        <v>39</v>
      </c>
      <c r="F137" s="270" t="s">
        <v>751</v>
      </c>
      <c r="G137" s="271"/>
      <c r="H137" s="271"/>
      <c r="I137" s="271"/>
      <c r="J137" s="271"/>
      <c r="K137" s="271"/>
      <c r="L137" s="271"/>
      <c r="M137" s="271"/>
      <c r="N137" s="233"/>
    </row>
    <row r="138" spans="2:14" ht="12.75">
      <c r="B138" s="227"/>
      <c r="C138" s="174"/>
      <c r="D138" s="175"/>
      <c r="E138" s="272">
        <v>1</v>
      </c>
      <c r="F138" s="272" t="s">
        <v>752</v>
      </c>
      <c r="G138" s="272">
        <v>0</v>
      </c>
      <c r="H138" s="272">
        <v>0</v>
      </c>
      <c r="I138" s="272">
        <v>0</v>
      </c>
      <c r="J138" s="272">
        <v>0</v>
      </c>
      <c r="K138" s="272">
        <v>0</v>
      </c>
      <c r="L138" s="272">
        <v>0</v>
      </c>
      <c r="M138" s="272">
        <f>SUM(G138:L138)</f>
        <v>0</v>
      </c>
      <c r="N138" s="233"/>
    </row>
    <row r="139" spans="2:14" ht="12.75">
      <c r="B139" s="227"/>
      <c r="C139" s="174"/>
      <c r="D139" s="175"/>
      <c r="E139" s="272">
        <v>2</v>
      </c>
      <c r="F139" s="272" t="s">
        <v>753</v>
      </c>
      <c r="G139" s="272">
        <v>13934100</v>
      </c>
      <c r="H139" s="272">
        <v>0</v>
      </c>
      <c r="I139" s="272">
        <v>4382600</v>
      </c>
      <c r="J139" s="272">
        <v>0</v>
      </c>
      <c r="K139" s="272">
        <v>0</v>
      </c>
      <c r="L139" s="272">
        <v>0</v>
      </c>
      <c r="M139" s="272">
        <f>SUM(G139:L139)</f>
        <v>18316700</v>
      </c>
      <c r="N139" s="233"/>
    </row>
    <row r="140" spans="2:14" ht="12.75">
      <c r="B140" s="227"/>
      <c r="C140" s="174"/>
      <c r="D140" s="175"/>
      <c r="E140" s="272">
        <v>3</v>
      </c>
      <c r="F140" s="272" t="s">
        <v>754</v>
      </c>
      <c r="G140" s="272">
        <v>0</v>
      </c>
      <c r="H140" s="272">
        <v>0</v>
      </c>
      <c r="I140" s="272">
        <v>0</v>
      </c>
      <c r="J140" s="272">
        <v>0</v>
      </c>
      <c r="K140" s="272">
        <v>0</v>
      </c>
      <c r="L140" s="272">
        <v>0</v>
      </c>
      <c r="M140" s="272">
        <f>SUM(G140:L140)</f>
        <v>0</v>
      </c>
      <c r="N140" s="233"/>
    </row>
    <row r="141" spans="2:14" ht="12.75">
      <c r="B141" s="227"/>
      <c r="C141" s="174"/>
      <c r="D141" s="175"/>
      <c r="E141" s="272">
        <v>4</v>
      </c>
      <c r="F141" s="273" t="s">
        <v>755</v>
      </c>
      <c r="G141" s="273">
        <f t="shared" ref="G141:M141" si="1">G138+G139-G140</f>
        <v>13934100</v>
      </c>
      <c r="H141" s="273">
        <f t="shared" si="1"/>
        <v>0</v>
      </c>
      <c r="I141" s="273">
        <f t="shared" si="1"/>
        <v>4382600</v>
      </c>
      <c r="J141" s="273">
        <f t="shared" si="1"/>
        <v>0</v>
      </c>
      <c r="K141" s="273">
        <f t="shared" si="1"/>
        <v>0</v>
      </c>
      <c r="L141" s="273">
        <f t="shared" si="1"/>
        <v>0</v>
      </c>
      <c r="M141" s="273">
        <f t="shared" si="1"/>
        <v>18316700</v>
      </c>
      <c r="N141" s="233"/>
    </row>
    <row r="142" spans="2:14" ht="12.75">
      <c r="B142" s="227"/>
      <c r="C142" s="174"/>
      <c r="D142" s="175"/>
      <c r="E142" s="272"/>
      <c r="F142" s="272"/>
      <c r="G142" s="272"/>
      <c r="H142" s="272"/>
      <c r="I142" s="272"/>
      <c r="J142" s="272"/>
      <c r="K142" s="272"/>
      <c r="L142" s="272"/>
      <c r="M142" s="272"/>
      <c r="N142" s="233"/>
    </row>
    <row r="143" spans="2:14" ht="12.75">
      <c r="B143" s="227"/>
      <c r="C143" s="174"/>
      <c r="D143" s="175"/>
      <c r="E143" s="274" t="s">
        <v>54</v>
      </c>
      <c r="F143" s="273" t="s">
        <v>756</v>
      </c>
      <c r="G143" s="272"/>
      <c r="H143" s="272"/>
      <c r="I143" s="272"/>
      <c r="J143" s="272"/>
      <c r="K143" s="272"/>
      <c r="L143" s="272"/>
      <c r="M143" s="272"/>
      <c r="N143" s="233"/>
    </row>
    <row r="144" spans="2:14" ht="12.75">
      <c r="B144" s="227"/>
      <c r="C144" s="174"/>
      <c r="D144" s="175"/>
      <c r="E144" s="272">
        <v>1</v>
      </c>
      <c r="F144" s="272" t="s">
        <v>752</v>
      </c>
      <c r="G144" s="272">
        <v>0</v>
      </c>
      <c r="H144" s="272">
        <v>0</v>
      </c>
      <c r="I144" s="272">
        <v>0</v>
      </c>
      <c r="J144" s="272">
        <v>0</v>
      </c>
      <c r="K144" s="272">
        <v>0</v>
      </c>
      <c r="L144" s="272">
        <v>0</v>
      </c>
      <c r="M144" s="272">
        <v>0</v>
      </c>
      <c r="N144" s="233"/>
    </row>
    <row r="145" spans="2:14" ht="12.75">
      <c r="B145" s="227"/>
      <c r="C145" s="174"/>
      <c r="D145" s="175"/>
      <c r="E145" s="272">
        <v>2</v>
      </c>
      <c r="F145" s="272" t="s">
        <v>753</v>
      </c>
      <c r="G145" s="272">
        <v>0</v>
      </c>
      <c r="H145" s="272">
        <v>0</v>
      </c>
      <c r="I145" s="272">
        <v>0</v>
      </c>
      <c r="J145" s="272">
        <v>0</v>
      </c>
      <c r="K145" s="272">
        <v>0</v>
      </c>
      <c r="L145" s="272">
        <v>0</v>
      </c>
      <c r="M145" s="272">
        <f>SUM(G145:L145)</f>
        <v>0</v>
      </c>
      <c r="N145" s="233"/>
    </row>
    <row r="146" spans="2:14" ht="12.75">
      <c r="B146" s="227"/>
      <c r="C146" s="174"/>
      <c r="D146" s="175"/>
      <c r="E146" s="272">
        <v>3</v>
      </c>
      <c r="F146" s="272" t="s">
        <v>754</v>
      </c>
      <c r="G146" s="272">
        <v>0</v>
      </c>
      <c r="H146" s="272">
        <v>0</v>
      </c>
      <c r="I146" s="272"/>
      <c r="J146" s="272">
        <v>0</v>
      </c>
      <c r="K146" s="272"/>
      <c r="L146" s="272"/>
      <c r="M146" s="272">
        <f>SUM(G146:L146)</f>
        <v>0</v>
      </c>
      <c r="N146" s="233"/>
    </row>
    <row r="147" spans="2:14" ht="12.75">
      <c r="B147" s="227"/>
      <c r="C147" s="174"/>
      <c r="D147" s="175"/>
      <c r="E147" s="272">
        <v>4</v>
      </c>
      <c r="F147" s="273" t="s">
        <v>755</v>
      </c>
      <c r="G147" s="273">
        <f t="shared" ref="G147:M147" si="2">G144+G145-G146</f>
        <v>0</v>
      </c>
      <c r="H147" s="273">
        <f t="shared" si="2"/>
        <v>0</v>
      </c>
      <c r="I147" s="273">
        <f t="shared" si="2"/>
        <v>0</v>
      </c>
      <c r="J147" s="273">
        <f t="shared" si="2"/>
        <v>0</v>
      </c>
      <c r="K147" s="273">
        <f t="shared" si="2"/>
        <v>0</v>
      </c>
      <c r="L147" s="273">
        <f t="shared" si="2"/>
        <v>0</v>
      </c>
      <c r="M147" s="273">
        <f t="shared" si="2"/>
        <v>0</v>
      </c>
      <c r="N147" s="233"/>
    </row>
    <row r="148" spans="2:14" ht="12.75">
      <c r="B148" s="227"/>
      <c r="C148" s="174"/>
      <c r="D148" s="175"/>
      <c r="E148" s="275"/>
      <c r="F148" s="275"/>
      <c r="G148" s="275"/>
      <c r="H148" s="275"/>
      <c r="I148" s="275"/>
      <c r="J148" s="275"/>
      <c r="K148" s="275"/>
      <c r="L148" s="275"/>
      <c r="M148" s="275"/>
      <c r="N148" s="233"/>
    </row>
    <row r="149" spans="2:14" ht="12.75">
      <c r="B149" s="227"/>
      <c r="C149" s="228"/>
      <c r="D149" s="229"/>
      <c r="E149" s="276" t="s">
        <v>89</v>
      </c>
      <c r="F149" s="277" t="s">
        <v>757</v>
      </c>
      <c r="G149" s="277">
        <f t="shared" ref="G149:L149" si="3">G141-G147</f>
        <v>13934100</v>
      </c>
      <c r="H149" s="277">
        <f t="shared" si="3"/>
        <v>0</v>
      </c>
      <c r="I149" s="277">
        <f t="shared" si="3"/>
        <v>4382600</v>
      </c>
      <c r="J149" s="277">
        <f>J141+J147</f>
        <v>0</v>
      </c>
      <c r="K149" s="277">
        <f t="shared" si="3"/>
        <v>0</v>
      </c>
      <c r="L149" s="277">
        <f t="shared" si="3"/>
        <v>0</v>
      </c>
      <c r="M149" s="277">
        <f>M141+M147</f>
        <v>18316700</v>
      </c>
      <c r="N149" s="233"/>
    </row>
    <row r="150" spans="2:14" ht="12.75">
      <c r="B150" s="227"/>
      <c r="C150" s="228"/>
      <c r="D150" s="229"/>
      <c r="E150" s="229"/>
      <c r="F150" s="39"/>
      <c r="G150" s="39"/>
      <c r="H150" s="39"/>
      <c r="I150" s="39"/>
      <c r="J150" s="39"/>
      <c r="K150" s="228"/>
      <c r="L150" s="39"/>
      <c r="M150" s="229"/>
      <c r="N150" s="233"/>
    </row>
    <row r="151" spans="2:14" ht="12.75">
      <c r="B151" s="227"/>
      <c r="C151" s="174"/>
      <c r="D151" s="266">
        <v>3</v>
      </c>
      <c r="E151" s="175"/>
      <c r="F151" s="39" t="s">
        <v>758</v>
      </c>
      <c r="G151" s="175"/>
      <c r="H151" s="175"/>
      <c r="I151" s="175"/>
      <c r="J151" s="175"/>
      <c r="K151" s="174" t="s">
        <v>711</v>
      </c>
      <c r="L151" s="39"/>
      <c r="M151" s="229"/>
      <c r="N151" s="233"/>
    </row>
    <row r="152" spans="2:14" ht="12.75">
      <c r="B152" s="227"/>
      <c r="C152" s="174"/>
      <c r="D152" s="175"/>
      <c r="E152" s="39"/>
      <c r="F152" s="39"/>
      <c r="G152" s="175"/>
      <c r="H152" s="175"/>
      <c r="I152" s="175"/>
      <c r="J152" s="175"/>
      <c r="K152" s="174"/>
      <c r="L152" s="39"/>
      <c r="M152" s="229"/>
      <c r="N152" s="233"/>
    </row>
    <row r="153" spans="2:14" ht="12.75">
      <c r="B153" s="227"/>
      <c r="C153" s="174"/>
      <c r="D153" s="266">
        <v>4</v>
      </c>
      <c r="E153" s="175"/>
      <c r="F153" s="39" t="s">
        <v>759</v>
      </c>
      <c r="G153" s="229"/>
      <c r="H153" s="229"/>
      <c r="I153" s="229"/>
      <c r="J153" s="175"/>
      <c r="K153" s="228" t="s">
        <v>711</v>
      </c>
      <c r="L153" s="39"/>
      <c r="M153" s="229"/>
      <c r="N153" s="233"/>
    </row>
    <row r="154" spans="2:14" ht="12.75">
      <c r="B154" s="227"/>
      <c r="C154" s="174"/>
      <c r="D154" s="266"/>
      <c r="E154" s="175"/>
      <c r="F154" s="39"/>
      <c r="G154" s="229"/>
      <c r="H154" s="229"/>
      <c r="I154" s="229"/>
      <c r="J154" s="175"/>
      <c r="K154" s="228"/>
      <c r="L154" s="39"/>
      <c r="M154" s="229"/>
      <c r="N154" s="233"/>
    </row>
    <row r="155" spans="2:14" ht="15">
      <c r="B155" s="227"/>
      <c r="C155" s="174"/>
      <c r="D155" s="266">
        <v>5</v>
      </c>
      <c r="E155" s="175"/>
      <c r="F155" s="39" t="s">
        <v>760</v>
      </c>
      <c r="G155" s="229"/>
      <c r="H155" s="231"/>
      <c r="I155" s="231"/>
      <c r="J155" s="175"/>
      <c r="K155" s="228" t="s">
        <v>711</v>
      </c>
      <c r="L155" s="39"/>
      <c r="M155" s="229"/>
      <c r="N155" s="233"/>
    </row>
    <row r="156" spans="2:14" ht="15">
      <c r="B156" s="227"/>
      <c r="C156" s="174"/>
      <c r="D156" s="266"/>
      <c r="E156" s="175"/>
      <c r="F156" s="39"/>
      <c r="G156" s="229"/>
      <c r="H156" s="231"/>
      <c r="I156" s="231"/>
      <c r="J156" s="175"/>
      <c r="K156" s="228"/>
      <c r="L156" s="39"/>
      <c r="M156" s="229"/>
      <c r="N156" s="233"/>
    </row>
    <row r="157" spans="2:14" ht="15">
      <c r="B157" s="227"/>
      <c r="C157" s="174"/>
      <c r="D157" s="266">
        <v>6</v>
      </c>
      <c r="E157" s="175"/>
      <c r="F157" s="39" t="s">
        <v>761</v>
      </c>
      <c r="G157" s="231"/>
      <c r="H157" s="231"/>
      <c r="I157" s="231"/>
      <c r="J157" s="175"/>
      <c r="K157" s="228"/>
      <c r="L157" s="278">
        <f>L158+L159</f>
        <v>181514599.16</v>
      </c>
      <c r="M157" s="229"/>
      <c r="N157" s="233"/>
    </row>
    <row r="158" spans="2:14" ht="15">
      <c r="B158" s="227"/>
      <c r="C158" s="174"/>
      <c r="D158" s="266"/>
      <c r="E158" s="175"/>
      <c r="F158" s="39"/>
      <c r="G158" s="221" t="s">
        <v>762</v>
      </c>
      <c r="H158" s="231"/>
      <c r="I158" s="231"/>
      <c r="J158" s="175"/>
      <c r="K158" s="228" t="s">
        <v>475</v>
      </c>
      <c r="L158" s="279">
        <v>59980473</v>
      </c>
      <c r="M158" s="229"/>
      <c r="N158" s="233"/>
    </row>
    <row r="159" spans="2:14" ht="15">
      <c r="B159" s="227"/>
      <c r="C159" s="174"/>
      <c r="D159" s="229"/>
      <c r="E159" s="39"/>
      <c r="F159" s="39"/>
      <c r="G159" s="221" t="s">
        <v>763</v>
      </c>
      <c r="H159" s="231"/>
      <c r="I159" s="231"/>
      <c r="J159" s="175"/>
      <c r="K159" s="228" t="s">
        <v>475</v>
      </c>
      <c r="L159" s="279">
        <v>121534126.16</v>
      </c>
      <c r="M159" s="229"/>
      <c r="N159" s="233"/>
    </row>
    <row r="160" spans="2:14" ht="12.75">
      <c r="B160" s="183" t="s">
        <v>764</v>
      </c>
      <c r="C160" s="280" t="s">
        <v>39</v>
      </c>
      <c r="D160" s="254"/>
      <c r="E160" s="175"/>
      <c r="F160" s="185" t="s">
        <v>765</v>
      </c>
      <c r="G160" s="185"/>
      <c r="H160" s="254"/>
      <c r="I160" s="254"/>
      <c r="J160" s="229"/>
      <c r="K160" s="228"/>
      <c r="L160" s="281"/>
      <c r="M160" s="229"/>
      <c r="N160" s="233"/>
    </row>
    <row r="161" spans="2:14" ht="12.75">
      <c r="B161" s="227"/>
      <c r="C161" s="228"/>
      <c r="D161" s="254"/>
      <c r="E161" s="280"/>
      <c r="F161" s="185"/>
      <c r="G161" s="185"/>
      <c r="H161" s="254"/>
      <c r="I161" s="254"/>
      <c r="J161" s="229"/>
      <c r="K161" s="228"/>
      <c r="L161" s="281"/>
      <c r="M161" s="229"/>
      <c r="N161" s="233"/>
    </row>
    <row r="162" spans="2:14" ht="12.75">
      <c r="B162" s="227"/>
      <c r="C162" s="228"/>
      <c r="D162" s="189">
        <v>1</v>
      </c>
      <c r="E162" s="175"/>
      <c r="F162" s="242" t="s">
        <v>152</v>
      </c>
      <c r="G162" s="191"/>
      <c r="H162" s="237"/>
      <c r="I162" s="237"/>
      <c r="J162" s="175"/>
      <c r="K162" s="228" t="s">
        <v>711</v>
      </c>
      <c r="L162" s="281"/>
      <c r="M162" s="229"/>
      <c r="N162" s="233"/>
    </row>
    <row r="163" spans="2:14" ht="12.75">
      <c r="B163" s="227"/>
      <c r="C163" s="228"/>
      <c r="D163" s="254"/>
      <c r="E163" s="184"/>
      <c r="F163" s="242"/>
      <c r="G163" s="191"/>
      <c r="H163" s="237"/>
      <c r="I163" s="237"/>
      <c r="J163" s="175"/>
      <c r="K163" s="228"/>
      <c r="L163" s="281"/>
      <c r="M163" s="229"/>
      <c r="N163" s="233"/>
    </row>
    <row r="164" spans="2:14" ht="12.75">
      <c r="B164" s="173"/>
      <c r="C164" s="228"/>
      <c r="D164" s="189">
        <v>2</v>
      </c>
      <c r="E164" s="175"/>
      <c r="F164" s="242" t="s">
        <v>766</v>
      </c>
      <c r="G164" s="191"/>
      <c r="H164" s="254"/>
      <c r="I164" s="254"/>
      <c r="J164" s="175"/>
      <c r="K164" s="228" t="s">
        <v>711</v>
      </c>
      <c r="L164" s="282"/>
      <c r="M164" s="175"/>
      <c r="N164" s="177"/>
    </row>
    <row r="165" spans="2:14" ht="12.75">
      <c r="B165" s="173"/>
      <c r="C165" s="228"/>
      <c r="D165" s="254"/>
      <c r="E165" s="184"/>
      <c r="F165" s="242"/>
      <c r="G165" s="191"/>
      <c r="H165" s="254"/>
      <c r="I165" s="254"/>
      <c r="J165" s="175"/>
      <c r="K165" s="229"/>
      <c r="L165" s="282"/>
      <c r="M165" s="175"/>
      <c r="N165" s="177"/>
    </row>
    <row r="166" spans="2:14" ht="12.75">
      <c r="B166" s="173"/>
      <c r="C166" s="228"/>
      <c r="D166" s="189">
        <v>3</v>
      </c>
      <c r="E166" s="175"/>
      <c r="F166" s="242" t="s">
        <v>767</v>
      </c>
      <c r="G166" s="191"/>
      <c r="H166" s="254"/>
      <c r="I166" s="254"/>
      <c r="J166" s="175"/>
      <c r="K166" s="229"/>
      <c r="L166" s="282"/>
      <c r="M166" s="175"/>
      <c r="N166" s="177"/>
    </row>
    <row r="167" spans="2:14" ht="12.75">
      <c r="B167" s="173"/>
      <c r="C167" s="228"/>
      <c r="D167" s="254"/>
      <c r="E167" s="220"/>
      <c r="F167" s="243"/>
      <c r="G167" s="175"/>
      <c r="H167" s="175"/>
      <c r="I167" s="174"/>
      <c r="J167" s="175"/>
      <c r="K167" s="174"/>
      <c r="L167" s="282"/>
      <c r="M167" s="175"/>
      <c r="N167" s="177"/>
    </row>
    <row r="168" spans="2:14" ht="12.75">
      <c r="B168" s="173"/>
      <c r="C168" s="228"/>
      <c r="D168" s="254"/>
      <c r="E168" s="220" t="s">
        <v>664</v>
      </c>
      <c r="F168" s="243" t="s">
        <v>522</v>
      </c>
      <c r="G168" s="175"/>
      <c r="H168" s="175"/>
      <c r="I168" s="174"/>
      <c r="J168" s="175"/>
      <c r="K168" s="174" t="s">
        <v>475</v>
      </c>
      <c r="L168" s="283">
        <f>L170+L171+L172+L173+L174</f>
        <v>2137954.8000000003</v>
      </c>
      <c r="M168" s="175"/>
      <c r="N168" s="177"/>
    </row>
    <row r="169" spans="2:14" ht="12.75">
      <c r="B169" s="173"/>
      <c r="C169" s="228"/>
      <c r="D169" s="254"/>
      <c r="E169" s="220"/>
      <c r="F169" s="221" t="s">
        <v>768</v>
      </c>
      <c r="G169" s="254"/>
      <c r="H169" s="254"/>
      <c r="I169" s="174"/>
      <c r="J169" s="175"/>
      <c r="K169" s="174"/>
      <c r="L169" s="282"/>
      <c r="M169" s="175"/>
      <c r="N169" s="177"/>
    </row>
    <row r="170" spans="2:14" ht="12.75">
      <c r="B170" s="173"/>
      <c r="C170" s="228"/>
      <c r="D170" s="254"/>
      <c r="E170" s="220"/>
      <c r="F170" s="221"/>
      <c r="G170" s="254"/>
      <c r="H170" s="176" t="s">
        <v>769</v>
      </c>
      <c r="I170" s="174"/>
      <c r="J170" s="175"/>
      <c r="K170" s="174"/>
      <c r="L170" s="282">
        <v>3247339.9</v>
      </c>
      <c r="M170" s="175"/>
      <c r="N170" s="177"/>
    </row>
    <row r="171" spans="2:14" ht="12.75">
      <c r="B171" s="173"/>
      <c r="C171" s="228"/>
      <c r="D171" s="254"/>
      <c r="E171" s="220"/>
      <c r="F171" s="221"/>
      <c r="G171" s="254"/>
      <c r="H171" s="176" t="s">
        <v>770</v>
      </c>
      <c r="I171" s="174"/>
      <c r="J171" s="176" t="s">
        <v>771</v>
      </c>
      <c r="K171" s="174"/>
      <c r="L171" s="282">
        <v>189332.2</v>
      </c>
      <c r="M171" s="175"/>
      <c r="N171" s="177"/>
    </row>
    <row r="172" spans="2:14" ht="12.75">
      <c r="B172" s="173"/>
      <c r="C172" s="228"/>
      <c r="D172" s="254"/>
      <c r="E172" s="220"/>
      <c r="F172" s="221"/>
      <c r="G172" s="254"/>
      <c r="H172" s="176" t="s">
        <v>772</v>
      </c>
      <c r="I172" s="174"/>
      <c r="J172" s="175"/>
      <c r="K172" s="174"/>
      <c r="L172" s="282">
        <v>126000</v>
      </c>
      <c r="M172" s="175"/>
      <c r="N172" s="177"/>
    </row>
    <row r="173" spans="2:14" ht="12.75">
      <c r="B173" s="173"/>
      <c r="C173" s="228"/>
      <c r="D173" s="254"/>
      <c r="E173" s="220"/>
      <c r="F173" s="221"/>
      <c r="G173" s="254"/>
      <c r="H173" s="176" t="s">
        <v>773</v>
      </c>
      <c r="I173" s="174"/>
      <c r="J173" s="176" t="s">
        <v>774</v>
      </c>
      <c r="K173" s="174"/>
      <c r="L173" s="282">
        <v>75282.7</v>
      </c>
      <c r="M173" s="175"/>
      <c r="N173" s="177"/>
    </row>
    <row r="174" spans="2:14" ht="12.75">
      <c r="B174" s="173"/>
      <c r="C174" s="228"/>
      <c r="D174" s="254"/>
      <c r="E174" s="220"/>
      <c r="F174" s="221"/>
      <c r="G174" s="254"/>
      <c r="H174" s="176" t="s">
        <v>775</v>
      </c>
      <c r="I174" s="174"/>
      <c r="J174" s="175"/>
      <c r="K174" s="174"/>
      <c r="L174" s="284">
        <v>-1500000</v>
      </c>
      <c r="M174" s="175"/>
      <c r="N174" s="177"/>
    </row>
    <row r="175" spans="2:14" ht="12.75">
      <c r="B175" s="173"/>
      <c r="C175" s="228"/>
      <c r="D175" s="254"/>
      <c r="E175" s="220"/>
      <c r="F175" s="221"/>
      <c r="G175" s="254"/>
      <c r="H175" s="176"/>
      <c r="I175" s="174"/>
      <c r="J175" s="175"/>
      <c r="K175" s="174"/>
      <c r="L175" s="284"/>
      <c r="M175" s="175"/>
      <c r="N175" s="177"/>
    </row>
    <row r="176" spans="2:14" ht="12.75">
      <c r="B176" s="173"/>
      <c r="C176" s="228"/>
      <c r="D176" s="254"/>
      <c r="E176" s="220" t="s">
        <v>666</v>
      </c>
      <c r="F176" s="221" t="s">
        <v>776</v>
      </c>
      <c r="G176" s="254"/>
      <c r="H176" s="254"/>
      <c r="I176" s="254"/>
      <c r="J176" s="175"/>
      <c r="K176" s="280" t="s">
        <v>475</v>
      </c>
      <c r="L176" s="285">
        <v>0</v>
      </c>
      <c r="M176" s="175"/>
      <c r="N176" s="177"/>
    </row>
    <row r="177" spans="2:14" ht="12.75">
      <c r="B177" s="173"/>
      <c r="C177" s="228"/>
      <c r="D177" s="254"/>
      <c r="E177" s="220"/>
      <c r="F177" s="221"/>
      <c r="G177" s="254"/>
      <c r="H177" s="254"/>
      <c r="I177" s="254"/>
      <c r="J177" s="175"/>
      <c r="K177" s="229"/>
      <c r="L177" s="244"/>
      <c r="M177" s="175"/>
      <c r="N177" s="177"/>
    </row>
    <row r="178" spans="2:14" ht="12.75">
      <c r="B178" s="173"/>
      <c r="C178" s="228"/>
      <c r="D178" s="254"/>
      <c r="E178" s="175"/>
      <c r="F178" s="286" t="s">
        <v>777</v>
      </c>
      <c r="G178" s="221" t="s">
        <v>778</v>
      </c>
      <c r="H178" s="254"/>
      <c r="I178" s="254"/>
      <c r="J178" s="175"/>
      <c r="K178" s="228" t="s">
        <v>475</v>
      </c>
      <c r="L178" s="244">
        <v>0</v>
      </c>
      <c r="M178" s="175"/>
      <c r="N178" s="177"/>
    </row>
    <row r="179" spans="2:14" ht="12.75">
      <c r="B179" s="173"/>
      <c r="C179" s="228"/>
      <c r="D179" s="176" t="s">
        <v>779</v>
      </c>
      <c r="E179" s="175"/>
      <c r="F179" s="286"/>
      <c r="G179" s="221"/>
      <c r="H179" s="254"/>
      <c r="I179" s="254"/>
      <c r="J179" s="175"/>
      <c r="K179" s="228"/>
      <c r="L179" s="244"/>
      <c r="M179" s="175"/>
      <c r="N179" s="177"/>
    </row>
    <row r="180" spans="2:14" ht="12.75">
      <c r="B180" s="173"/>
      <c r="C180" s="228"/>
      <c r="D180" s="254"/>
      <c r="E180" s="220"/>
      <c r="F180" s="221"/>
      <c r="G180" s="254"/>
      <c r="H180" s="254"/>
      <c r="I180" s="254"/>
      <c r="J180" s="175"/>
      <c r="K180" s="228"/>
      <c r="L180" s="244"/>
      <c r="M180" s="175"/>
      <c r="N180" s="177"/>
    </row>
    <row r="181" spans="2:14" ht="12.75">
      <c r="B181" s="173"/>
      <c r="C181" s="228"/>
      <c r="D181" s="254"/>
      <c r="E181" s="220" t="s">
        <v>780</v>
      </c>
      <c r="F181" s="221" t="s">
        <v>781</v>
      </c>
      <c r="G181" s="254"/>
      <c r="H181" s="254"/>
      <c r="I181" s="254"/>
      <c r="J181" s="175"/>
      <c r="K181" s="228"/>
      <c r="L181" s="245">
        <f>L185+L183</f>
        <v>43621</v>
      </c>
      <c r="M181" s="175"/>
      <c r="N181" s="177"/>
    </row>
    <row r="182" spans="2:14" ht="12.75">
      <c r="B182" s="173"/>
      <c r="C182" s="228"/>
      <c r="D182" s="254"/>
      <c r="E182" s="220"/>
      <c r="F182" s="221"/>
      <c r="G182" s="254"/>
      <c r="H182" s="254"/>
      <c r="I182" s="254"/>
      <c r="J182" s="175"/>
      <c r="K182" s="228"/>
      <c r="L182" s="244"/>
      <c r="M182" s="175"/>
      <c r="N182" s="177"/>
    </row>
    <row r="183" spans="2:14" ht="12.75">
      <c r="B183" s="173"/>
      <c r="C183" s="228"/>
      <c r="D183" s="254"/>
      <c r="E183" s="175"/>
      <c r="F183" s="286" t="s">
        <v>777</v>
      </c>
      <c r="G183" s="221" t="s">
        <v>782</v>
      </c>
      <c r="H183" s="254"/>
      <c r="I183" s="254"/>
      <c r="J183" s="175"/>
      <c r="K183" s="228" t="s">
        <v>475</v>
      </c>
      <c r="L183" s="244">
        <v>27399</v>
      </c>
      <c r="M183" s="175"/>
      <c r="N183" s="177"/>
    </row>
    <row r="184" spans="2:14" ht="12.75">
      <c r="B184" s="173"/>
      <c r="C184" s="228"/>
      <c r="D184" s="254"/>
      <c r="E184" s="175"/>
      <c r="F184" s="286"/>
      <c r="G184" s="221"/>
      <c r="H184" s="254"/>
      <c r="I184" s="254"/>
      <c r="J184" s="175"/>
      <c r="K184" s="228"/>
      <c r="L184" s="244"/>
      <c r="M184" s="175"/>
      <c r="N184" s="177"/>
    </row>
    <row r="185" spans="2:14" ht="12.75">
      <c r="B185" s="173"/>
      <c r="C185" s="228"/>
      <c r="D185" s="254"/>
      <c r="E185" s="175"/>
      <c r="F185" s="286" t="s">
        <v>777</v>
      </c>
      <c r="G185" s="221" t="s">
        <v>783</v>
      </c>
      <c r="H185" s="254"/>
      <c r="I185" s="254"/>
      <c r="J185" s="175"/>
      <c r="K185" s="228" t="s">
        <v>475</v>
      </c>
      <c r="L185" s="244">
        <v>16222</v>
      </c>
      <c r="M185" s="175"/>
      <c r="N185" s="177"/>
    </row>
    <row r="186" spans="2:14" ht="12.75">
      <c r="B186" s="173"/>
      <c r="C186" s="228"/>
      <c r="D186" s="254"/>
      <c r="E186" s="175"/>
      <c r="F186" s="286"/>
      <c r="G186" s="221"/>
      <c r="H186" s="254"/>
      <c r="I186" s="254"/>
      <c r="J186" s="175"/>
      <c r="K186" s="228"/>
      <c r="L186" s="244"/>
      <c r="M186" s="175"/>
      <c r="N186" s="177"/>
    </row>
    <row r="187" spans="2:14" ht="12.75">
      <c r="B187" s="173"/>
      <c r="C187" s="228"/>
      <c r="D187" s="254"/>
      <c r="E187" s="175"/>
      <c r="F187" s="286" t="s">
        <v>777</v>
      </c>
      <c r="G187" s="221" t="s">
        <v>784</v>
      </c>
      <c r="H187" s="254"/>
      <c r="I187" s="254"/>
      <c r="J187" s="175"/>
      <c r="K187" s="287" t="s">
        <v>785</v>
      </c>
      <c r="L187" s="244"/>
      <c r="M187" s="175"/>
      <c r="N187" s="177"/>
    </row>
    <row r="188" spans="2:14" ht="12.75">
      <c r="B188" s="173"/>
      <c r="C188" s="228"/>
      <c r="D188" s="254"/>
      <c r="E188" s="220"/>
      <c r="F188" s="221"/>
      <c r="G188" s="254"/>
      <c r="H188" s="254"/>
      <c r="I188" s="254"/>
      <c r="J188" s="175"/>
      <c r="K188" s="229"/>
      <c r="L188" s="244"/>
      <c r="M188" s="175"/>
      <c r="N188" s="177"/>
    </row>
    <row r="189" spans="2:14" ht="12.75">
      <c r="B189" s="173"/>
      <c r="C189" s="228"/>
      <c r="D189" s="189">
        <v>4</v>
      </c>
      <c r="E189" s="175"/>
      <c r="F189" s="242" t="s">
        <v>786</v>
      </c>
      <c r="G189" s="191"/>
      <c r="H189" s="254"/>
      <c r="I189" s="254"/>
      <c r="J189" s="175"/>
      <c r="K189" s="228" t="s">
        <v>711</v>
      </c>
      <c r="L189" s="175"/>
      <c r="M189" s="175"/>
      <c r="N189" s="177"/>
    </row>
    <row r="190" spans="2:14" ht="12.75">
      <c r="B190" s="173"/>
      <c r="C190" s="228"/>
      <c r="D190" s="254"/>
      <c r="E190" s="184"/>
      <c r="F190" s="242"/>
      <c r="G190" s="191"/>
      <c r="H190" s="254"/>
      <c r="I190" s="254"/>
      <c r="J190" s="175"/>
      <c r="K190" s="228"/>
      <c r="L190" s="263"/>
      <c r="M190" s="175"/>
      <c r="N190" s="177"/>
    </row>
    <row r="191" spans="2:14" ht="12.75">
      <c r="B191" s="173"/>
      <c r="C191" s="228"/>
      <c r="D191" s="189">
        <v>5</v>
      </c>
      <c r="E191" s="175"/>
      <c r="F191" s="242" t="s">
        <v>79</v>
      </c>
      <c r="G191" s="191"/>
      <c r="H191" s="254"/>
      <c r="I191" s="254"/>
      <c r="J191" s="175"/>
      <c r="K191" s="228" t="s">
        <v>711</v>
      </c>
      <c r="L191" s="175"/>
      <c r="M191" s="175"/>
      <c r="N191" s="177"/>
    </row>
    <row r="192" spans="2:14" ht="12.75">
      <c r="B192" s="173"/>
      <c r="C192" s="228"/>
      <c r="D192" s="254"/>
      <c r="E192" s="184"/>
      <c r="F192" s="242"/>
      <c r="G192" s="191"/>
      <c r="H192" s="254"/>
      <c r="I192" s="254"/>
      <c r="J192" s="175"/>
      <c r="K192" s="228"/>
      <c r="L192" s="175"/>
      <c r="M192" s="175"/>
      <c r="N192" s="177"/>
    </row>
    <row r="193" spans="2:14" ht="12.75">
      <c r="B193" s="173"/>
      <c r="C193" s="280" t="s">
        <v>54</v>
      </c>
      <c r="D193" s="254"/>
      <c r="E193" s="175"/>
      <c r="F193" s="185" t="s">
        <v>787</v>
      </c>
      <c r="G193" s="185"/>
      <c r="H193" s="254"/>
      <c r="I193" s="254"/>
      <c r="J193" s="175"/>
      <c r="K193" s="228"/>
      <c r="L193" s="175"/>
      <c r="M193" s="175"/>
      <c r="N193" s="177"/>
    </row>
    <row r="194" spans="2:14" ht="12.75">
      <c r="B194" s="173"/>
      <c r="C194" s="228"/>
      <c r="D194" s="254"/>
      <c r="E194" s="237"/>
      <c r="F194" s="185"/>
      <c r="G194" s="185"/>
      <c r="H194" s="254"/>
      <c r="I194" s="254"/>
      <c r="J194" s="175"/>
      <c r="K194" s="228"/>
      <c r="L194" s="175"/>
      <c r="M194" s="175"/>
      <c r="N194" s="177"/>
    </row>
    <row r="195" spans="2:14" ht="12.75">
      <c r="B195" s="173"/>
      <c r="C195" s="228"/>
      <c r="D195" s="189">
        <v>1</v>
      </c>
      <c r="E195" s="175"/>
      <c r="F195" s="242" t="s">
        <v>788</v>
      </c>
      <c r="G195" s="185"/>
      <c r="H195" s="254"/>
      <c r="I195" s="254"/>
      <c r="J195" s="175"/>
      <c r="K195" s="228"/>
      <c r="L195" s="175"/>
      <c r="M195" s="175"/>
      <c r="N195" s="177"/>
    </row>
    <row r="196" spans="2:14" ht="12.75">
      <c r="B196" s="173"/>
      <c r="C196" s="228"/>
      <c r="D196" s="254"/>
      <c r="E196" s="184"/>
      <c r="F196" s="242"/>
      <c r="G196" s="185"/>
      <c r="H196" s="254"/>
      <c r="I196" s="254"/>
      <c r="J196" s="175"/>
      <c r="K196" s="228"/>
      <c r="L196" s="175"/>
      <c r="M196" s="175"/>
      <c r="N196" s="177"/>
    </row>
    <row r="197" spans="2:14" ht="12.75">
      <c r="B197" s="173"/>
      <c r="C197" s="228"/>
      <c r="D197" s="254"/>
      <c r="E197" s="220" t="s">
        <v>664</v>
      </c>
      <c r="F197" s="221" t="s">
        <v>789</v>
      </c>
      <c r="G197" s="254"/>
      <c r="H197" s="254"/>
      <c r="I197" s="254"/>
      <c r="J197" s="175"/>
      <c r="K197" s="228"/>
      <c r="L197" s="175"/>
      <c r="M197" s="175"/>
      <c r="N197" s="177"/>
    </row>
    <row r="198" spans="2:14" ht="12.75">
      <c r="B198" s="173"/>
      <c r="C198" s="228"/>
      <c r="D198" s="254"/>
      <c r="E198" s="220" t="s">
        <v>666</v>
      </c>
      <c r="F198" s="221" t="s">
        <v>76</v>
      </c>
      <c r="G198" s="254"/>
      <c r="H198" s="254"/>
      <c r="I198" s="254"/>
      <c r="J198" s="175"/>
      <c r="K198" s="228" t="s">
        <v>711</v>
      </c>
      <c r="L198" s="244"/>
      <c r="M198" s="175"/>
      <c r="N198" s="177"/>
    </row>
    <row r="199" spans="2:14" ht="12.75">
      <c r="B199" s="173"/>
      <c r="C199" s="228"/>
      <c r="D199" s="254"/>
      <c r="E199" s="220"/>
      <c r="F199" s="221"/>
      <c r="G199" s="254"/>
      <c r="H199" s="254"/>
      <c r="I199" s="254"/>
      <c r="J199" s="175"/>
      <c r="K199" s="228"/>
      <c r="L199" s="244"/>
      <c r="M199" s="175"/>
      <c r="N199" s="177"/>
    </row>
    <row r="200" spans="2:14" ht="12.75">
      <c r="B200" s="173"/>
      <c r="C200" s="228"/>
      <c r="D200" s="189">
        <v>2</v>
      </c>
      <c r="E200" s="175"/>
      <c r="F200" s="242" t="s">
        <v>790</v>
      </c>
      <c r="G200" s="191"/>
      <c r="H200" s="254"/>
      <c r="I200" s="175"/>
      <c r="J200" s="241"/>
      <c r="K200" s="228" t="s">
        <v>711</v>
      </c>
      <c r="L200" s="241"/>
      <c r="M200" s="175"/>
      <c r="N200" s="177"/>
    </row>
    <row r="201" spans="2:14" ht="12.75">
      <c r="B201" s="173"/>
      <c r="C201" s="228"/>
      <c r="D201" s="189"/>
      <c r="E201" s="175"/>
      <c r="F201" s="242"/>
      <c r="G201" s="191"/>
      <c r="H201" s="254"/>
      <c r="I201" s="254"/>
      <c r="J201" s="244"/>
      <c r="K201" s="228"/>
      <c r="L201" s="244"/>
      <c r="M201" s="175"/>
      <c r="N201" s="177"/>
    </row>
    <row r="202" spans="2:14" ht="12.75">
      <c r="B202" s="173"/>
      <c r="C202" s="228"/>
      <c r="D202" s="189">
        <v>3</v>
      </c>
      <c r="E202" s="175"/>
      <c r="F202" s="242" t="s">
        <v>86</v>
      </c>
      <c r="G202" s="191"/>
      <c r="H202" s="254"/>
      <c r="I202" s="254"/>
      <c r="J202" s="175"/>
      <c r="K202" s="228" t="s">
        <v>711</v>
      </c>
      <c r="L202" s="244"/>
      <c r="M202" s="175"/>
      <c r="N202" s="177"/>
    </row>
    <row r="203" spans="2:14" ht="12.75">
      <c r="B203" s="173"/>
      <c r="C203" s="228"/>
      <c r="D203" s="189"/>
      <c r="E203" s="175"/>
      <c r="F203" s="242"/>
      <c r="G203" s="191"/>
      <c r="H203" s="254"/>
      <c r="I203" s="254"/>
      <c r="J203" s="175"/>
      <c r="K203" s="228"/>
      <c r="L203" s="244"/>
      <c r="M203" s="175"/>
      <c r="N203" s="177"/>
    </row>
    <row r="204" spans="2:14" ht="12.75">
      <c r="B204" s="173"/>
      <c r="C204" s="228"/>
      <c r="D204" s="189">
        <v>4</v>
      </c>
      <c r="E204" s="175"/>
      <c r="F204" s="242" t="s">
        <v>786</v>
      </c>
      <c r="G204" s="191"/>
      <c r="H204" s="254"/>
      <c r="I204" s="254"/>
      <c r="J204" s="175"/>
      <c r="K204" s="228" t="s">
        <v>711</v>
      </c>
      <c r="L204" s="175"/>
      <c r="M204" s="175"/>
      <c r="N204" s="177"/>
    </row>
    <row r="205" spans="2:14" ht="12.75">
      <c r="B205" s="173"/>
      <c r="C205" s="228"/>
      <c r="D205" s="254"/>
      <c r="E205" s="184"/>
      <c r="F205" s="242"/>
      <c r="G205" s="191"/>
      <c r="H205" s="254"/>
      <c r="I205" s="254"/>
      <c r="J205" s="175"/>
      <c r="K205" s="228"/>
      <c r="L205" s="175"/>
      <c r="M205" s="175"/>
      <c r="N205" s="177"/>
    </row>
    <row r="206" spans="2:14" ht="12.75">
      <c r="B206" s="173"/>
      <c r="C206" s="280" t="s">
        <v>89</v>
      </c>
      <c r="D206" s="254"/>
      <c r="E206" s="175"/>
      <c r="F206" s="185" t="s">
        <v>791</v>
      </c>
      <c r="G206" s="185"/>
      <c r="H206" s="254"/>
      <c r="I206" s="254"/>
      <c r="J206" s="175"/>
      <c r="K206" s="228"/>
      <c r="L206" s="175"/>
      <c r="M206" s="175"/>
      <c r="N206" s="177"/>
    </row>
    <row r="207" spans="2:14" ht="12.75">
      <c r="B207" s="173"/>
      <c r="C207" s="228"/>
      <c r="D207" s="254"/>
      <c r="E207" s="237"/>
      <c r="F207" s="185"/>
      <c r="G207" s="185"/>
      <c r="H207" s="254"/>
      <c r="I207" s="254"/>
      <c r="J207" s="175"/>
      <c r="K207" s="228"/>
      <c r="L207" s="175"/>
      <c r="M207" s="175"/>
      <c r="N207" s="177"/>
    </row>
    <row r="208" spans="2:14" ht="12.75">
      <c r="B208" s="173"/>
      <c r="C208" s="228"/>
      <c r="D208" s="189">
        <v>1</v>
      </c>
      <c r="E208" s="175"/>
      <c r="F208" s="242" t="s">
        <v>792</v>
      </c>
      <c r="G208" s="191"/>
      <c r="H208" s="254"/>
      <c r="I208" s="254"/>
      <c r="J208" s="175"/>
      <c r="K208" s="228" t="s">
        <v>711</v>
      </c>
      <c r="L208" s="175"/>
      <c r="M208" s="175"/>
      <c r="N208" s="177"/>
    </row>
    <row r="209" spans="2:14" ht="12.75">
      <c r="B209" s="173"/>
      <c r="C209" s="228"/>
      <c r="D209" s="189"/>
      <c r="E209" s="175"/>
      <c r="F209" s="242"/>
      <c r="G209" s="191"/>
      <c r="H209" s="254"/>
      <c r="I209" s="254"/>
      <c r="J209" s="175"/>
      <c r="K209" s="228"/>
      <c r="L209" s="175"/>
      <c r="M209" s="175"/>
      <c r="N209" s="177"/>
    </row>
    <row r="210" spans="2:14" ht="12.75">
      <c r="B210" s="173"/>
      <c r="C210" s="228"/>
      <c r="D210" s="189">
        <v>2</v>
      </c>
      <c r="E210" s="175"/>
      <c r="F210" s="242" t="s">
        <v>793</v>
      </c>
      <c r="G210" s="191"/>
      <c r="H210" s="254"/>
      <c r="I210" s="254"/>
      <c r="J210" s="175"/>
      <c r="K210" s="228" t="s">
        <v>711</v>
      </c>
      <c r="L210" s="175"/>
      <c r="M210" s="175"/>
      <c r="N210" s="177"/>
    </row>
    <row r="211" spans="2:14" ht="12.75">
      <c r="B211" s="173"/>
      <c r="C211" s="228"/>
      <c r="D211" s="189"/>
      <c r="E211" s="175"/>
      <c r="F211" s="242"/>
      <c r="G211" s="191"/>
      <c r="H211" s="254"/>
      <c r="I211" s="254"/>
      <c r="J211" s="175"/>
      <c r="K211" s="228"/>
      <c r="L211" s="244"/>
      <c r="M211" s="175"/>
      <c r="N211" s="177"/>
    </row>
    <row r="212" spans="2:14" ht="12.75">
      <c r="B212" s="173"/>
      <c r="C212" s="228"/>
      <c r="D212" s="189">
        <v>3</v>
      </c>
      <c r="E212" s="175"/>
      <c r="F212" s="242" t="s">
        <v>139</v>
      </c>
      <c r="G212" s="191"/>
      <c r="H212" s="254"/>
      <c r="I212" s="254"/>
      <c r="J212" s="175"/>
      <c r="K212" s="228"/>
      <c r="L212" s="244"/>
      <c r="M212" s="175"/>
      <c r="N212" s="177"/>
    </row>
    <row r="213" spans="2:14" ht="12.75">
      <c r="B213" s="173"/>
      <c r="C213" s="228"/>
      <c r="D213" s="189"/>
      <c r="E213" s="175"/>
      <c r="F213" s="242"/>
      <c r="G213" s="191"/>
      <c r="H213" s="254"/>
      <c r="I213" s="254"/>
      <c r="J213" s="175"/>
      <c r="K213" s="228"/>
      <c r="L213" s="244"/>
      <c r="M213" s="175"/>
      <c r="N213" s="177"/>
    </row>
    <row r="214" spans="2:14" ht="12.75">
      <c r="B214" s="173"/>
      <c r="C214" s="228"/>
      <c r="D214" s="189"/>
      <c r="E214" s="175"/>
      <c r="F214" s="286" t="s">
        <v>777</v>
      </c>
      <c r="G214" s="221" t="s">
        <v>139</v>
      </c>
      <c r="H214" s="254"/>
      <c r="I214" s="254"/>
      <c r="J214" s="175"/>
      <c r="K214" s="228" t="s">
        <v>475</v>
      </c>
      <c r="L214" s="223">
        <f>L219+L218+L217+L216</f>
        <v>420100000</v>
      </c>
      <c r="M214" s="175"/>
      <c r="N214" s="177"/>
    </row>
    <row r="215" spans="2:14" ht="12.75">
      <c r="B215" s="173"/>
      <c r="C215" s="228"/>
      <c r="D215" s="189"/>
      <c r="E215" s="175"/>
      <c r="F215" s="286"/>
      <c r="G215" s="221"/>
      <c r="H215" s="254"/>
      <c r="I215" s="254"/>
      <c r="J215" s="175"/>
      <c r="K215" s="228"/>
      <c r="L215" s="244"/>
      <c r="M215" s="175"/>
      <c r="N215" s="177"/>
    </row>
    <row r="216" spans="2:14" ht="12.75">
      <c r="B216" s="173"/>
      <c r="C216" s="228"/>
      <c r="D216" s="189"/>
      <c r="E216" s="175"/>
      <c r="F216" s="176" t="s">
        <v>794</v>
      </c>
      <c r="G216" s="175"/>
      <c r="H216" s="254"/>
      <c r="I216" s="175"/>
      <c r="J216" s="175"/>
      <c r="K216" s="228" t="s">
        <v>475</v>
      </c>
      <c r="L216" s="244">
        <v>294070000</v>
      </c>
      <c r="M216" s="175"/>
      <c r="N216" s="177"/>
    </row>
    <row r="217" spans="2:14" ht="12.75">
      <c r="B217" s="173"/>
      <c r="C217" s="228"/>
      <c r="D217" s="189"/>
      <c r="E217" s="175"/>
      <c r="F217" s="176" t="s">
        <v>795</v>
      </c>
      <c r="G217" s="175"/>
      <c r="H217" s="254"/>
      <c r="I217" s="175"/>
      <c r="J217" s="175"/>
      <c r="K217" s="228" t="s">
        <v>475</v>
      </c>
      <c r="L217" s="244">
        <v>42010000</v>
      </c>
      <c r="M217" s="175"/>
      <c r="N217" s="177"/>
    </row>
    <row r="218" spans="2:14" ht="12.75">
      <c r="B218" s="173"/>
      <c r="C218" s="228"/>
      <c r="D218" s="189"/>
      <c r="E218" s="175"/>
      <c r="F218" s="176" t="s">
        <v>796</v>
      </c>
      <c r="G218" s="175"/>
      <c r="H218" s="254"/>
      <c r="I218" s="175"/>
      <c r="J218" s="175"/>
      <c r="K218" s="228" t="s">
        <v>475</v>
      </c>
      <c r="L218" s="263">
        <v>42010000</v>
      </c>
      <c r="M218" s="175"/>
      <c r="N218" s="177"/>
    </row>
    <row r="219" spans="2:14" ht="12.75">
      <c r="B219" s="173"/>
      <c r="C219" s="228"/>
      <c r="D219" s="189"/>
      <c r="E219" s="175"/>
      <c r="F219" s="176" t="s">
        <v>797</v>
      </c>
      <c r="G219" s="175"/>
      <c r="H219" s="254"/>
      <c r="I219" s="175"/>
      <c r="J219" s="175"/>
      <c r="K219" s="228" t="s">
        <v>475</v>
      </c>
      <c r="L219" s="263">
        <v>42010000</v>
      </c>
      <c r="M219" s="175"/>
      <c r="N219" s="177"/>
    </row>
    <row r="220" spans="2:14" ht="12.75">
      <c r="B220" s="173"/>
      <c r="C220" s="228"/>
      <c r="D220" s="189"/>
      <c r="E220" s="175"/>
      <c r="F220" s="176"/>
      <c r="G220" s="175"/>
      <c r="H220" s="254"/>
      <c r="I220" s="175"/>
      <c r="J220" s="175"/>
      <c r="K220" s="228"/>
      <c r="L220" s="263"/>
      <c r="M220" s="175"/>
      <c r="N220" s="177"/>
    </row>
    <row r="221" spans="2:14" ht="12.75">
      <c r="B221" s="173"/>
      <c r="C221" s="228"/>
      <c r="D221" s="189"/>
      <c r="E221" s="175"/>
      <c r="F221" s="176" t="s">
        <v>798</v>
      </c>
      <c r="G221" s="175"/>
      <c r="H221" s="254"/>
      <c r="I221" s="175"/>
      <c r="J221" s="175"/>
      <c r="K221" s="228"/>
      <c r="L221" s="244"/>
      <c r="M221" s="175"/>
      <c r="N221" s="177"/>
    </row>
    <row r="222" spans="2:14" ht="12.75">
      <c r="B222" s="173"/>
      <c r="C222" s="228"/>
      <c r="D222" s="189"/>
      <c r="E222" s="175"/>
      <c r="F222" s="176"/>
      <c r="G222" s="175"/>
      <c r="H222" s="254"/>
      <c r="I222" s="175"/>
      <c r="J222" s="175"/>
      <c r="K222" s="228"/>
      <c r="L222" s="244"/>
      <c r="M222" s="175"/>
      <c r="N222" s="177"/>
    </row>
    <row r="223" spans="2:14" ht="12.75">
      <c r="B223" s="173"/>
      <c r="C223" s="228"/>
      <c r="D223" s="189">
        <v>4</v>
      </c>
      <c r="E223" s="175"/>
      <c r="F223" s="242" t="s">
        <v>140</v>
      </c>
      <c r="G223" s="191"/>
      <c r="H223" s="254"/>
      <c r="I223" s="254"/>
      <c r="J223" s="175"/>
      <c r="K223" s="228" t="s">
        <v>711</v>
      </c>
      <c r="L223" s="244"/>
      <c r="M223" s="175"/>
      <c r="N223" s="177"/>
    </row>
    <row r="224" spans="2:14" ht="12.75">
      <c r="B224" s="173"/>
      <c r="C224" s="228"/>
      <c r="D224" s="189"/>
      <c r="E224" s="175"/>
      <c r="F224" s="242"/>
      <c r="G224" s="191"/>
      <c r="H224" s="254"/>
      <c r="I224" s="254"/>
      <c r="J224" s="175"/>
      <c r="K224" s="228"/>
      <c r="L224" s="175"/>
      <c r="M224" s="175"/>
      <c r="N224" s="177"/>
    </row>
    <row r="225" spans="2:14" ht="12.75">
      <c r="B225" s="173"/>
      <c r="C225" s="228"/>
      <c r="D225" s="189">
        <v>5</v>
      </c>
      <c r="E225" s="175"/>
      <c r="F225" s="242" t="s">
        <v>799</v>
      </c>
      <c r="G225" s="191"/>
      <c r="H225" s="254"/>
      <c r="I225" s="254"/>
      <c r="J225" s="175"/>
      <c r="K225" s="228" t="s">
        <v>711</v>
      </c>
      <c r="L225" s="175"/>
      <c r="M225" s="175"/>
      <c r="N225" s="177"/>
    </row>
    <row r="226" spans="2:14" ht="12.75">
      <c r="B226" s="173"/>
      <c r="C226" s="228"/>
      <c r="D226" s="189"/>
      <c r="E226" s="175"/>
      <c r="F226" s="242"/>
      <c r="G226" s="191"/>
      <c r="H226" s="254"/>
      <c r="I226" s="254"/>
      <c r="J226" s="175"/>
      <c r="K226" s="228"/>
      <c r="L226" s="175"/>
      <c r="M226" s="175"/>
      <c r="N226" s="177"/>
    </row>
    <row r="227" spans="2:14" ht="12.75">
      <c r="B227" s="173"/>
      <c r="C227" s="228"/>
      <c r="D227" s="189">
        <v>6</v>
      </c>
      <c r="E227" s="175"/>
      <c r="F227" s="242" t="s">
        <v>800</v>
      </c>
      <c r="G227" s="191"/>
      <c r="H227" s="254"/>
      <c r="I227" s="254"/>
      <c r="J227" s="175"/>
      <c r="K227" s="228" t="s">
        <v>711</v>
      </c>
      <c r="L227" s="175"/>
      <c r="M227" s="175"/>
      <c r="N227" s="177"/>
    </row>
    <row r="228" spans="2:14" ht="12.75">
      <c r="B228" s="173"/>
      <c r="C228" s="228"/>
      <c r="D228" s="189"/>
      <c r="E228" s="175"/>
      <c r="F228" s="242"/>
      <c r="G228" s="191"/>
      <c r="H228" s="254"/>
      <c r="I228" s="254"/>
      <c r="J228" s="175"/>
      <c r="K228" s="228"/>
      <c r="L228" s="175"/>
      <c r="M228" s="175"/>
      <c r="N228" s="177"/>
    </row>
    <row r="229" spans="2:14" ht="12.75">
      <c r="B229" s="173"/>
      <c r="C229" s="228"/>
      <c r="D229" s="189">
        <v>7</v>
      </c>
      <c r="E229" s="175"/>
      <c r="F229" s="242" t="s">
        <v>801</v>
      </c>
      <c r="G229" s="191"/>
      <c r="H229" s="254"/>
      <c r="I229" s="254"/>
      <c r="J229" s="175"/>
      <c r="K229" s="228"/>
      <c r="L229" s="175"/>
      <c r="M229" s="175"/>
      <c r="N229" s="177"/>
    </row>
    <row r="230" spans="2:14" ht="12.75">
      <c r="B230" s="173"/>
      <c r="C230" s="228"/>
      <c r="D230" s="189"/>
      <c r="E230" s="175"/>
      <c r="F230" s="242"/>
      <c r="G230" s="191"/>
      <c r="H230" s="254"/>
      <c r="I230" s="254"/>
      <c r="J230" s="175"/>
      <c r="K230" s="228"/>
      <c r="L230" s="175"/>
      <c r="M230" s="175"/>
      <c r="N230" s="177"/>
    </row>
    <row r="231" spans="2:14" ht="12.75">
      <c r="B231" s="173"/>
      <c r="C231" s="228"/>
      <c r="D231" s="189"/>
      <c r="E231" s="175"/>
      <c r="F231" s="286" t="s">
        <v>777</v>
      </c>
      <c r="G231" s="221" t="s">
        <v>2</v>
      </c>
      <c r="H231" s="254"/>
      <c r="I231" s="254"/>
      <c r="J231" s="175"/>
      <c r="K231" s="228" t="s">
        <v>785</v>
      </c>
      <c r="L231" s="175"/>
      <c r="M231" s="175"/>
      <c r="N231" s="177"/>
    </row>
    <row r="232" spans="2:14" ht="12.75">
      <c r="B232" s="173"/>
      <c r="C232" s="228"/>
      <c r="D232" s="189"/>
      <c r="E232" s="175"/>
      <c r="F232" s="242"/>
      <c r="G232" s="191"/>
      <c r="H232" s="254"/>
      <c r="I232" s="254"/>
      <c r="J232" s="175"/>
      <c r="K232" s="228"/>
      <c r="L232" s="282"/>
      <c r="M232" s="175"/>
      <c r="N232" s="177"/>
    </row>
    <row r="233" spans="2:14" ht="12.75">
      <c r="B233" s="173"/>
      <c r="C233" s="228"/>
      <c r="D233" s="189">
        <v>8</v>
      </c>
      <c r="E233" s="175"/>
      <c r="F233" s="242" t="s">
        <v>802</v>
      </c>
      <c r="G233" s="191"/>
      <c r="H233" s="254"/>
      <c r="I233" s="254"/>
      <c r="J233" s="175"/>
      <c r="K233" s="228"/>
      <c r="L233" s="282"/>
      <c r="M233" s="175"/>
      <c r="N233" s="177"/>
    </row>
    <row r="234" spans="2:14" ht="12.75">
      <c r="B234" s="173"/>
      <c r="C234" s="228"/>
      <c r="D234" s="189"/>
      <c r="E234" s="175"/>
      <c r="F234" s="242"/>
      <c r="G234" s="191"/>
      <c r="H234" s="254"/>
      <c r="I234" s="254"/>
      <c r="J234" s="175"/>
      <c r="K234" s="228"/>
      <c r="L234" s="282"/>
      <c r="M234" s="175"/>
      <c r="N234" s="177"/>
    </row>
    <row r="235" spans="2:14" ht="12.75">
      <c r="B235" s="173"/>
      <c r="C235" s="228"/>
      <c r="D235" s="189"/>
      <c r="E235" s="175"/>
      <c r="F235" s="286" t="s">
        <v>777</v>
      </c>
      <c r="G235" s="221" t="s">
        <v>96</v>
      </c>
      <c r="H235" s="254"/>
      <c r="I235" s="254"/>
      <c r="J235" s="175"/>
      <c r="K235" s="228" t="s">
        <v>711</v>
      </c>
      <c r="L235" s="282"/>
      <c r="M235" s="175"/>
      <c r="N235" s="177"/>
    </row>
    <row r="236" spans="2:14" ht="12.75">
      <c r="B236" s="173"/>
      <c r="C236" s="228"/>
      <c r="D236" s="189"/>
      <c r="E236" s="175"/>
      <c r="F236" s="242"/>
      <c r="G236" s="191"/>
      <c r="H236" s="254"/>
      <c r="I236" s="254"/>
      <c r="J236" s="175"/>
      <c r="K236" s="228"/>
      <c r="L236" s="282"/>
      <c r="M236" s="175"/>
      <c r="N236" s="177"/>
    </row>
    <row r="237" spans="2:14" ht="12.75">
      <c r="B237" s="173"/>
      <c r="C237" s="228"/>
      <c r="D237" s="189">
        <v>9</v>
      </c>
      <c r="E237" s="175"/>
      <c r="F237" s="242" t="s">
        <v>803</v>
      </c>
      <c r="G237" s="191"/>
      <c r="H237" s="254"/>
      <c r="I237" s="254"/>
      <c r="J237" s="175"/>
      <c r="K237" s="228" t="s">
        <v>475</v>
      </c>
      <c r="L237" s="288">
        <v>-8376130</v>
      </c>
      <c r="M237" s="175"/>
      <c r="N237" s="177"/>
    </row>
    <row r="238" spans="2:14" ht="12.75">
      <c r="B238" s="173"/>
      <c r="C238" s="228"/>
      <c r="D238" s="189"/>
      <c r="E238" s="175"/>
      <c r="F238" s="242"/>
      <c r="G238" s="191"/>
      <c r="H238" s="254"/>
      <c r="I238" s="254"/>
      <c r="J238" s="175"/>
      <c r="K238" s="228"/>
      <c r="L238" s="282"/>
      <c r="M238" s="175"/>
      <c r="N238" s="177"/>
    </row>
    <row r="239" spans="2:14" ht="12.75">
      <c r="B239" s="173"/>
      <c r="C239" s="228"/>
      <c r="D239" s="175"/>
      <c r="E239" s="289">
        <v>10</v>
      </c>
      <c r="F239" s="242" t="s">
        <v>804</v>
      </c>
      <c r="G239" s="191"/>
      <c r="H239" s="254"/>
      <c r="I239" s="254"/>
      <c r="J239" s="175"/>
      <c r="K239" s="229"/>
      <c r="L239" s="290">
        <f>L243-L244</f>
        <v>1493103.6</v>
      </c>
      <c r="M239" s="175"/>
      <c r="N239" s="177"/>
    </row>
    <row r="240" spans="2:14">
      <c r="B240" s="173"/>
      <c r="C240" s="174"/>
      <c r="D240" s="175"/>
      <c r="E240" s="175"/>
      <c r="F240" s="175"/>
      <c r="G240" s="175"/>
      <c r="H240" s="175"/>
      <c r="I240" s="175"/>
      <c r="J240" s="175"/>
      <c r="K240" s="175"/>
      <c r="L240" s="282"/>
      <c r="M240" s="175"/>
      <c r="N240" s="177"/>
    </row>
    <row r="241" spans="2:14" ht="12.75">
      <c r="B241" s="173"/>
      <c r="C241" s="174"/>
      <c r="D241" s="175"/>
      <c r="E241" s="175"/>
      <c r="F241" s="291" t="s">
        <v>805</v>
      </c>
      <c r="G241" s="175" t="s">
        <v>806</v>
      </c>
      <c r="H241" s="175"/>
      <c r="I241" s="175"/>
      <c r="J241" s="175"/>
      <c r="K241" s="228" t="s">
        <v>475</v>
      </c>
      <c r="L241" s="282">
        <v>1659004</v>
      </c>
      <c r="M241" s="175"/>
      <c r="N241" s="177"/>
    </row>
    <row r="242" spans="2:14" ht="12.75">
      <c r="B242" s="173"/>
      <c r="C242" s="174"/>
      <c r="D242" s="175"/>
      <c r="E242" s="175"/>
      <c r="F242" s="291" t="s">
        <v>805</v>
      </c>
      <c r="G242" s="175" t="s">
        <v>807</v>
      </c>
      <c r="H242" s="175"/>
      <c r="I242" s="175"/>
      <c r="J242" s="175"/>
      <c r="K242" s="228" t="s">
        <v>475</v>
      </c>
      <c r="L242" s="282">
        <v>0</v>
      </c>
      <c r="M242" s="175"/>
      <c r="N242" s="177"/>
    </row>
    <row r="243" spans="2:14" ht="12.75">
      <c r="B243" s="173"/>
      <c r="C243" s="174"/>
      <c r="D243" s="175"/>
      <c r="E243" s="175"/>
      <c r="F243" s="291" t="s">
        <v>805</v>
      </c>
      <c r="G243" s="175" t="s">
        <v>135</v>
      </c>
      <c r="H243" s="175"/>
      <c r="I243" s="175"/>
      <c r="J243" s="175"/>
      <c r="K243" s="228" t="s">
        <v>475</v>
      </c>
      <c r="L243" s="282">
        <v>1659004</v>
      </c>
      <c r="M243" s="175"/>
      <c r="N243" s="177"/>
    </row>
    <row r="244" spans="2:14" ht="12.75">
      <c r="B244" s="173"/>
      <c r="C244" s="174"/>
      <c r="D244" s="175"/>
      <c r="E244" s="175"/>
      <c r="F244" s="291" t="s">
        <v>805</v>
      </c>
      <c r="G244" s="243" t="s">
        <v>808</v>
      </c>
      <c r="H244" s="175"/>
      <c r="I244" s="175"/>
      <c r="J244" s="175"/>
      <c r="K244" s="228" t="s">
        <v>475</v>
      </c>
      <c r="L244" s="282">
        <f>L243*10%</f>
        <v>165900.40000000002</v>
      </c>
      <c r="M244" s="175"/>
      <c r="N244" s="177"/>
    </row>
    <row r="245" spans="2:14">
      <c r="B245" s="173"/>
      <c r="C245" s="174"/>
      <c r="D245" s="175"/>
      <c r="E245" s="175"/>
      <c r="F245" s="175"/>
      <c r="G245" s="175"/>
      <c r="H245" s="175"/>
      <c r="I245" s="175"/>
      <c r="J245" s="175"/>
      <c r="K245" s="175"/>
      <c r="L245" s="282"/>
      <c r="M245" s="175"/>
      <c r="N245" s="177">
        <v>5</v>
      </c>
    </row>
    <row r="246" spans="2:14" ht="12.75">
      <c r="B246" s="183" t="s">
        <v>809</v>
      </c>
      <c r="C246" s="292" t="s">
        <v>39</v>
      </c>
      <c r="D246" s="175"/>
      <c r="E246" s="175"/>
      <c r="F246" s="185" t="s">
        <v>810</v>
      </c>
      <c r="G246" s="175"/>
      <c r="H246" s="175"/>
      <c r="I246" s="175"/>
      <c r="J246" s="175"/>
      <c r="K246" s="175"/>
      <c r="L246" s="282"/>
      <c r="M246" s="175"/>
      <c r="N246" s="177"/>
    </row>
    <row r="247" spans="2:14">
      <c r="B247" s="173"/>
      <c r="C247" s="174"/>
      <c r="D247" s="175"/>
      <c r="E247" s="175"/>
      <c r="F247" s="175"/>
      <c r="G247" s="175"/>
      <c r="H247" s="175"/>
      <c r="I247" s="175"/>
      <c r="J247" s="175"/>
      <c r="K247" s="175"/>
      <c r="L247" s="282"/>
      <c r="M247" s="175"/>
      <c r="N247" s="177"/>
    </row>
    <row r="248" spans="2:14" ht="12.75">
      <c r="B248" s="173"/>
      <c r="C248" s="174"/>
      <c r="D248" s="266">
        <v>1</v>
      </c>
      <c r="E248" s="175"/>
      <c r="F248" s="39" t="s">
        <v>811</v>
      </c>
      <c r="G248" s="175"/>
      <c r="H248" s="175"/>
      <c r="I248" s="175"/>
      <c r="J248" s="175"/>
      <c r="K248" s="175"/>
      <c r="L248" s="175"/>
      <c r="M248" s="175"/>
      <c r="N248" s="177"/>
    </row>
    <row r="249" spans="2:14" ht="12.75">
      <c r="B249" s="173"/>
      <c r="C249" s="174"/>
      <c r="D249" s="266"/>
      <c r="E249" s="175"/>
      <c r="F249" s="39"/>
      <c r="G249" s="175"/>
      <c r="H249" s="175"/>
      <c r="I249" s="175"/>
      <c r="J249" s="175"/>
      <c r="K249" s="175"/>
      <c r="L249" s="175"/>
      <c r="M249" s="175"/>
      <c r="N249" s="177"/>
    </row>
    <row r="250" spans="2:14" ht="12.75">
      <c r="B250" s="173"/>
      <c r="C250" s="174"/>
      <c r="D250" s="175"/>
      <c r="E250" s="175"/>
      <c r="F250" s="286" t="s">
        <v>777</v>
      </c>
      <c r="G250" s="221" t="s">
        <v>812</v>
      </c>
      <c r="H250" s="175"/>
      <c r="I250" s="175"/>
      <c r="J250" s="175"/>
      <c r="K250" s="228" t="s">
        <v>711</v>
      </c>
      <c r="L250" s="175"/>
      <c r="M250" s="175"/>
      <c r="N250" s="177"/>
    </row>
    <row r="251" spans="2:14" ht="12.75">
      <c r="B251" s="173"/>
      <c r="C251" s="174"/>
      <c r="D251" s="175"/>
      <c r="E251" s="175"/>
      <c r="F251" s="286" t="s">
        <v>777</v>
      </c>
      <c r="G251" s="221" t="s">
        <v>813</v>
      </c>
      <c r="H251" s="175"/>
      <c r="I251" s="175"/>
      <c r="J251" s="175"/>
      <c r="K251" s="228" t="s">
        <v>475</v>
      </c>
      <c r="L251" s="192">
        <v>121534126</v>
      </c>
      <c r="M251" s="175"/>
      <c r="N251" s="177"/>
    </row>
    <row r="252" spans="2:14" ht="12.75">
      <c r="B252" s="173"/>
      <c r="C252" s="174"/>
      <c r="D252" s="175"/>
      <c r="E252" s="175"/>
      <c r="F252" s="286"/>
      <c r="G252" s="221"/>
      <c r="H252" s="175"/>
      <c r="I252" s="175"/>
      <c r="J252" s="175"/>
      <c r="K252" s="228"/>
      <c r="L252" s="175"/>
      <c r="M252" s="175"/>
      <c r="N252" s="177"/>
    </row>
    <row r="253" spans="2:14" ht="12.75">
      <c r="B253" s="173"/>
      <c r="C253" s="174"/>
      <c r="D253" s="175"/>
      <c r="E253" s="175"/>
      <c r="F253" s="220"/>
      <c r="G253" s="221" t="s">
        <v>45</v>
      </c>
      <c r="H253" s="175"/>
      <c r="I253" s="175"/>
      <c r="J253" s="175"/>
      <c r="K253" s="175"/>
      <c r="L253" s="175"/>
      <c r="M253" s="175"/>
      <c r="N253" s="177"/>
    </row>
    <row r="254" spans="2:14">
      <c r="B254" s="173"/>
      <c r="C254" s="174"/>
      <c r="D254" s="175"/>
      <c r="E254" s="175"/>
      <c r="F254" s="175"/>
      <c r="G254" s="175"/>
      <c r="H254" s="175"/>
      <c r="I254" s="175"/>
      <c r="J254" s="175"/>
      <c r="K254" s="175"/>
      <c r="L254" s="175"/>
      <c r="M254" s="175"/>
      <c r="N254" s="177"/>
    </row>
    <row r="255" spans="2:14" ht="12.75">
      <c r="B255" s="173"/>
      <c r="C255" s="174"/>
      <c r="D255" s="266">
        <v>3</v>
      </c>
      <c r="E255" s="175"/>
      <c r="F255" s="39" t="s">
        <v>814</v>
      </c>
      <c r="G255" s="175"/>
      <c r="H255" s="175"/>
      <c r="I255" s="175"/>
      <c r="J255" s="175"/>
      <c r="K255" s="175"/>
      <c r="L255" s="175"/>
      <c r="M255" s="175"/>
      <c r="N255" s="177"/>
    </row>
    <row r="256" spans="2:14" ht="12.75">
      <c r="B256" s="173"/>
      <c r="C256" s="174"/>
      <c r="D256" s="266"/>
      <c r="E256" s="175"/>
      <c r="F256" s="39"/>
      <c r="G256" s="175"/>
      <c r="H256" s="175"/>
      <c r="I256" s="175"/>
      <c r="J256" s="175"/>
      <c r="K256" s="175"/>
      <c r="L256" s="175"/>
      <c r="M256" s="175"/>
      <c r="N256" s="177"/>
    </row>
    <row r="257" spans="2:14" ht="12.75">
      <c r="B257" s="173"/>
      <c r="C257" s="174"/>
      <c r="D257" s="175"/>
      <c r="E257" s="175"/>
      <c r="F257" s="286" t="s">
        <v>777</v>
      </c>
      <c r="G257" s="221" t="s">
        <v>815</v>
      </c>
      <c r="H257" s="175"/>
      <c r="I257" s="175"/>
      <c r="J257" s="175"/>
      <c r="K257" s="228" t="s">
        <v>711</v>
      </c>
      <c r="L257" s="175"/>
      <c r="M257" s="175"/>
      <c r="N257" s="177"/>
    </row>
    <row r="258" spans="2:14">
      <c r="B258" s="173"/>
      <c r="C258" s="174"/>
      <c r="D258" s="175"/>
      <c r="E258" s="175"/>
      <c r="F258" s="175"/>
      <c r="G258" s="175"/>
      <c r="H258" s="175"/>
      <c r="I258" s="175"/>
      <c r="J258" s="175"/>
      <c r="K258" s="175"/>
      <c r="L258" s="175"/>
      <c r="M258" s="175"/>
      <c r="N258" s="177"/>
    </row>
    <row r="259" spans="2:14" ht="12.75">
      <c r="B259" s="173"/>
      <c r="C259" s="174"/>
      <c r="D259" s="266">
        <v>4</v>
      </c>
      <c r="E259" s="175"/>
      <c r="F259" s="39" t="s">
        <v>816</v>
      </c>
      <c r="G259" s="175"/>
      <c r="H259" s="175"/>
      <c r="I259" s="175"/>
      <c r="J259" s="175"/>
      <c r="K259" s="175"/>
      <c r="L259" s="175"/>
      <c r="M259" s="175"/>
      <c r="N259" s="177"/>
    </row>
    <row r="260" spans="2:14">
      <c r="B260" s="173"/>
      <c r="C260" s="174"/>
      <c r="D260" s="175"/>
      <c r="E260" s="175"/>
      <c r="F260" s="175"/>
      <c r="G260" s="175"/>
      <c r="H260" s="175"/>
      <c r="I260" s="175"/>
      <c r="J260" s="175"/>
      <c r="K260" s="175"/>
      <c r="L260" s="175"/>
      <c r="M260" s="175"/>
      <c r="N260" s="177"/>
    </row>
    <row r="261" spans="2:14" ht="12.75">
      <c r="B261" s="173"/>
      <c r="C261" s="174"/>
      <c r="D261" s="175"/>
      <c r="E261" s="175"/>
      <c r="F261" s="286" t="s">
        <v>777</v>
      </c>
      <c r="G261" s="221" t="s">
        <v>817</v>
      </c>
      <c r="H261" s="175"/>
      <c r="I261" s="175"/>
      <c r="J261" s="175"/>
      <c r="K261" s="228" t="s">
        <v>711</v>
      </c>
      <c r="L261" s="175"/>
      <c r="M261" s="175"/>
      <c r="N261" s="177"/>
    </row>
    <row r="262" spans="2:14" ht="12.75">
      <c r="B262" s="173"/>
      <c r="C262" s="174"/>
      <c r="D262" s="175"/>
      <c r="E262" s="175"/>
      <c r="F262" s="286" t="s">
        <v>777</v>
      </c>
      <c r="G262" s="221" t="s">
        <v>182</v>
      </c>
      <c r="H262" s="175"/>
      <c r="I262" s="175"/>
      <c r="J262" s="175"/>
      <c r="K262" s="228" t="s">
        <v>711</v>
      </c>
      <c r="L262" s="175"/>
      <c r="M262" s="175"/>
      <c r="N262" s="177"/>
    </row>
    <row r="263" spans="2:14" ht="12.75">
      <c r="B263" s="173"/>
      <c r="C263" s="174"/>
      <c r="D263" s="175"/>
      <c r="E263" s="175"/>
      <c r="F263" s="286" t="s">
        <v>777</v>
      </c>
      <c r="G263" s="221" t="s">
        <v>818</v>
      </c>
      <c r="H263" s="175"/>
      <c r="I263" s="175"/>
      <c r="J263" s="175"/>
      <c r="K263" s="228" t="s">
        <v>711</v>
      </c>
      <c r="L263" s="175"/>
      <c r="M263" s="175"/>
      <c r="N263" s="177"/>
    </row>
    <row r="264" spans="2:14" ht="12.75">
      <c r="B264" s="173"/>
      <c r="C264" s="174"/>
      <c r="D264" s="175"/>
      <c r="E264" s="175"/>
      <c r="F264" s="286" t="s">
        <v>777</v>
      </c>
      <c r="G264" s="293" t="s">
        <v>819</v>
      </c>
      <c r="H264" s="175"/>
      <c r="I264" s="175"/>
      <c r="J264" s="175"/>
      <c r="K264" s="228" t="s">
        <v>711</v>
      </c>
      <c r="L264" s="294"/>
      <c r="M264" s="175"/>
      <c r="N264" s="177"/>
    </row>
    <row r="265" spans="2:14" ht="12.75">
      <c r="B265" s="173"/>
      <c r="C265" s="174"/>
      <c r="D265" s="175"/>
      <c r="E265" s="175"/>
      <c r="F265" s="220"/>
      <c r="G265" s="293" t="s">
        <v>45</v>
      </c>
      <c r="H265" s="175"/>
      <c r="I265" s="175"/>
      <c r="J265" s="175"/>
      <c r="K265" s="243"/>
      <c r="L265" s="243"/>
      <c r="M265" s="175"/>
      <c r="N265" s="177"/>
    </row>
    <row r="266" spans="2:14">
      <c r="B266" s="173"/>
      <c r="C266" s="174"/>
      <c r="D266" s="175"/>
      <c r="E266" s="175"/>
      <c r="F266" s="175"/>
      <c r="G266" s="175"/>
      <c r="H266" s="175"/>
      <c r="I266" s="175"/>
      <c r="J266" s="175"/>
      <c r="K266" s="175"/>
      <c r="L266" s="175"/>
      <c r="M266" s="175"/>
      <c r="N266" s="177"/>
    </row>
    <row r="267" spans="2:14" ht="12.75">
      <c r="B267" s="173"/>
      <c r="C267" s="174"/>
      <c r="D267" s="266">
        <v>5</v>
      </c>
      <c r="E267" s="175"/>
      <c r="F267" s="39" t="s">
        <v>820</v>
      </c>
      <c r="G267" s="175"/>
      <c r="H267" s="175"/>
      <c r="I267" s="175"/>
      <c r="J267" s="175"/>
      <c r="K267" s="175"/>
      <c r="L267" s="175"/>
      <c r="M267" s="175"/>
      <c r="N267" s="177"/>
    </row>
    <row r="268" spans="2:14" ht="12.75">
      <c r="B268" s="173"/>
      <c r="C268" s="174"/>
      <c r="D268" s="266"/>
      <c r="E268" s="175"/>
      <c r="F268" s="39"/>
      <c r="G268" s="175"/>
      <c r="H268" s="175"/>
      <c r="I268" s="175"/>
      <c r="J268" s="175"/>
      <c r="K268" s="175"/>
      <c r="L268" s="175"/>
      <c r="M268" s="175"/>
      <c r="N268" s="177"/>
    </row>
    <row r="269" spans="2:14" ht="12.75">
      <c r="B269" s="173"/>
      <c r="C269" s="174"/>
      <c r="D269" s="266"/>
      <c r="E269" s="175"/>
      <c r="F269" s="286" t="s">
        <v>777</v>
      </c>
      <c r="G269" s="221" t="s">
        <v>821</v>
      </c>
      <c r="H269" s="175"/>
      <c r="I269" s="175"/>
      <c r="J269" s="175"/>
      <c r="K269" s="228" t="s">
        <v>711</v>
      </c>
      <c r="L269" s="175"/>
      <c r="M269" s="175"/>
      <c r="N269" s="177"/>
    </row>
    <row r="270" spans="2:14" ht="12.75">
      <c r="B270" s="173"/>
      <c r="C270" s="174"/>
      <c r="D270" s="266"/>
      <c r="E270" s="175"/>
      <c r="F270" s="286" t="s">
        <v>777</v>
      </c>
      <c r="G270" s="221" t="s">
        <v>822</v>
      </c>
      <c r="H270" s="175"/>
      <c r="I270" s="175"/>
      <c r="J270" s="175"/>
      <c r="K270" s="228" t="s">
        <v>711</v>
      </c>
      <c r="L270" s="175"/>
      <c r="M270" s="175"/>
      <c r="N270" s="177"/>
    </row>
    <row r="271" spans="2:14" ht="12.75">
      <c r="B271" s="173"/>
      <c r="C271" s="174"/>
      <c r="D271" s="266"/>
      <c r="E271" s="175"/>
      <c r="F271" s="286" t="s">
        <v>777</v>
      </c>
      <c r="G271" s="221" t="s">
        <v>823</v>
      </c>
      <c r="H271" s="175"/>
      <c r="I271" s="175"/>
      <c r="J271" s="175"/>
      <c r="K271" s="228" t="s">
        <v>711</v>
      </c>
      <c r="L271" s="295"/>
      <c r="M271" s="175"/>
      <c r="N271" s="177"/>
    </row>
    <row r="272" spans="2:14" ht="12.75">
      <c r="B272" s="173"/>
      <c r="C272" s="174"/>
      <c r="D272" s="266"/>
      <c r="E272" s="175"/>
      <c r="F272" s="296"/>
      <c r="G272" s="293" t="s">
        <v>45</v>
      </c>
      <c r="H272" s="175"/>
      <c r="I272" s="175"/>
      <c r="J272" s="175"/>
      <c r="K272" s="175"/>
      <c r="L272" s="175"/>
      <c r="M272" s="175"/>
      <c r="N272" s="177"/>
    </row>
    <row r="273" spans="2:14" ht="12.75">
      <c r="B273" s="173"/>
      <c r="C273" s="174"/>
      <c r="D273" s="266"/>
      <c r="E273" s="175"/>
      <c r="F273" s="293"/>
      <c r="G273" s="175"/>
      <c r="H273" s="175"/>
      <c r="I273" s="175"/>
      <c r="J273" s="175"/>
      <c r="K273" s="175"/>
      <c r="L273" s="175"/>
      <c r="M273" s="175"/>
      <c r="N273" s="177"/>
    </row>
    <row r="274" spans="2:14" ht="12.75">
      <c r="B274" s="173"/>
      <c r="C274" s="174"/>
      <c r="D274" s="266">
        <v>6</v>
      </c>
      <c r="E274" s="175"/>
      <c r="F274" s="297" t="s">
        <v>824</v>
      </c>
      <c r="G274" s="175"/>
      <c r="H274" s="175"/>
      <c r="I274" s="175"/>
      <c r="J274" s="175"/>
      <c r="K274" s="175"/>
      <c r="L274" s="175"/>
      <c r="M274" s="175"/>
      <c r="N274" s="177"/>
    </row>
    <row r="275" spans="2:14" ht="12.75">
      <c r="B275" s="173"/>
      <c r="C275" s="174"/>
      <c r="D275" s="266"/>
      <c r="E275" s="175"/>
      <c r="F275" s="293"/>
      <c r="G275" s="175"/>
      <c r="H275" s="175"/>
      <c r="I275" s="175"/>
      <c r="J275" s="175"/>
      <c r="K275" s="175"/>
      <c r="L275" s="175"/>
      <c r="M275" s="175"/>
      <c r="N275" s="177"/>
    </row>
    <row r="276" spans="2:14" ht="12.75">
      <c r="B276" s="173"/>
      <c r="C276" s="174"/>
      <c r="D276" s="266"/>
      <c r="E276" s="600" t="s">
        <v>165</v>
      </c>
      <c r="F276" s="600" t="s">
        <v>825</v>
      </c>
      <c r="G276" s="602" t="s">
        <v>826</v>
      </c>
      <c r="H276" s="602" t="s">
        <v>827</v>
      </c>
      <c r="I276" s="602" t="s">
        <v>828</v>
      </c>
      <c r="J276" s="602" t="s">
        <v>829</v>
      </c>
      <c r="K276" s="602" t="s">
        <v>830</v>
      </c>
      <c r="L276" s="602" t="s">
        <v>831</v>
      </c>
      <c r="M276" s="175"/>
      <c r="N276" s="177"/>
    </row>
    <row r="277" spans="2:14" ht="18" customHeight="1">
      <c r="B277" s="173"/>
      <c r="C277" s="174"/>
      <c r="D277" s="266"/>
      <c r="E277" s="601"/>
      <c r="F277" s="601"/>
      <c r="G277" s="603"/>
      <c r="H277" s="603"/>
      <c r="I277" s="603"/>
      <c r="J277" s="603"/>
      <c r="K277" s="603"/>
      <c r="L277" s="603"/>
      <c r="M277" s="175"/>
      <c r="N277" s="177"/>
    </row>
    <row r="278" spans="2:14" ht="12.75">
      <c r="B278" s="173"/>
      <c r="C278" s="174"/>
      <c r="D278" s="266"/>
      <c r="E278" s="298"/>
      <c r="F278" s="299" t="s">
        <v>4</v>
      </c>
      <c r="G278" s="300"/>
      <c r="H278" s="300"/>
      <c r="I278" s="300"/>
      <c r="J278" s="300"/>
      <c r="K278" s="300"/>
      <c r="L278" s="300"/>
      <c r="M278" s="175"/>
      <c r="N278" s="177"/>
    </row>
    <row r="279" spans="2:14" ht="12.75">
      <c r="B279" s="173"/>
      <c r="C279" s="174"/>
      <c r="D279" s="266"/>
      <c r="E279" s="301"/>
      <c r="F279" s="302" t="s">
        <v>484</v>
      </c>
      <c r="G279" s="301"/>
      <c r="H279" s="301"/>
      <c r="I279" s="301"/>
      <c r="J279" s="301"/>
      <c r="K279" s="301"/>
      <c r="L279" s="301"/>
      <c r="M279" s="175"/>
      <c r="N279" s="177"/>
    </row>
    <row r="280" spans="2:14" ht="12.75">
      <c r="B280" s="173"/>
      <c r="C280" s="174"/>
      <c r="D280" s="266"/>
      <c r="E280" s="301"/>
      <c r="F280" s="302" t="s">
        <v>832</v>
      </c>
      <c r="G280" s="301"/>
      <c r="H280" s="301"/>
      <c r="I280" s="301"/>
      <c r="J280" s="301"/>
      <c r="K280" s="301"/>
      <c r="L280" s="301"/>
      <c r="M280" s="175"/>
      <c r="N280" s="177"/>
    </row>
    <row r="281" spans="2:14" ht="12.75">
      <c r="B281" s="173"/>
      <c r="C281" s="174"/>
      <c r="D281" s="266"/>
      <c r="E281" s="301"/>
      <c r="F281" s="302" t="s">
        <v>5</v>
      </c>
      <c r="G281" s="301"/>
      <c r="H281" s="301"/>
      <c r="I281" s="301"/>
      <c r="J281" s="301"/>
      <c r="K281" s="301"/>
      <c r="L281" s="301"/>
      <c r="M281" s="175"/>
      <c r="N281" s="177"/>
    </row>
    <row r="282" spans="2:14" ht="12.75">
      <c r="B282" s="173"/>
      <c r="C282" s="174"/>
      <c r="D282" s="266"/>
      <c r="E282" s="301"/>
      <c r="F282" s="302" t="s">
        <v>833</v>
      </c>
      <c r="G282" s="272">
        <v>0</v>
      </c>
      <c r="H282" s="272">
        <v>0</v>
      </c>
      <c r="I282" s="301">
        <f>G282-H282</f>
        <v>0</v>
      </c>
      <c r="J282" s="303">
        <v>0</v>
      </c>
      <c r="K282" s="301">
        <v>0</v>
      </c>
      <c r="L282" s="301">
        <f>H282</f>
        <v>0</v>
      </c>
      <c r="M282" s="175"/>
      <c r="N282" s="177"/>
    </row>
    <row r="283" spans="2:14" ht="12.75">
      <c r="B283" s="173"/>
      <c r="C283" s="174"/>
      <c r="D283" s="266"/>
      <c r="E283" s="301"/>
      <c r="F283" s="302" t="s">
        <v>834</v>
      </c>
      <c r="G283" s="301"/>
      <c r="H283" s="301"/>
      <c r="I283" s="301"/>
      <c r="J283" s="301"/>
      <c r="K283" s="301"/>
      <c r="L283" s="301"/>
      <c r="M283" s="175"/>
      <c r="N283" s="177"/>
    </row>
    <row r="284" spans="2:14" ht="12.75">
      <c r="B284" s="173"/>
      <c r="C284" s="174"/>
      <c r="D284" s="266"/>
      <c r="E284" s="304"/>
      <c r="F284" s="302" t="s">
        <v>835</v>
      </c>
      <c r="G284" s="301"/>
      <c r="H284" s="301"/>
      <c r="I284" s="301"/>
      <c r="J284" s="301"/>
      <c r="K284" s="301"/>
      <c r="L284" s="301"/>
      <c r="M284" s="175"/>
      <c r="N284" s="177"/>
    </row>
    <row r="285" spans="2:14" ht="12.75">
      <c r="B285" s="173"/>
      <c r="C285" s="174"/>
      <c r="D285" s="266"/>
      <c r="E285" s="305"/>
      <c r="F285" s="306" t="s">
        <v>836</v>
      </c>
      <c r="G285" s="305"/>
      <c r="H285" s="305"/>
      <c r="I285" s="305"/>
      <c r="J285" s="305"/>
      <c r="K285" s="305"/>
      <c r="L285" s="305"/>
      <c r="M285" s="175"/>
      <c r="N285" s="177"/>
    </row>
    <row r="286" spans="2:14" ht="12.75">
      <c r="B286" s="173"/>
      <c r="C286" s="174"/>
      <c r="D286" s="266"/>
      <c r="E286" s="307"/>
      <c r="F286" s="277" t="s">
        <v>45</v>
      </c>
      <c r="G286" s="277">
        <f>SUM(G278:G285)</f>
        <v>0</v>
      </c>
      <c r="H286" s="277">
        <f>SUM(H278:H285)</f>
        <v>0</v>
      </c>
      <c r="I286" s="277">
        <f>SUM(I278:I285)</f>
        <v>0</v>
      </c>
      <c r="J286" s="277"/>
      <c r="K286" s="277"/>
      <c r="L286" s="277">
        <f>SUM(L278:L285)</f>
        <v>0</v>
      </c>
      <c r="M286" s="175"/>
      <c r="N286" s="177"/>
    </row>
    <row r="287" spans="2:14" ht="12.75" customHeight="1">
      <c r="B287" s="173"/>
      <c r="C287" s="174"/>
      <c r="D287" s="175"/>
      <c r="E287" s="175"/>
      <c r="F287" s="308" t="s">
        <v>837</v>
      </c>
      <c r="G287" s="175"/>
      <c r="H287" s="175"/>
      <c r="I287" s="175"/>
      <c r="J287" s="175"/>
      <c r="K287" s="175"/>
      <c r="L287" s="175"/>
      <c r="M287" s="175"/>
      <c r="N287" s="177"/>
    </row>
    <row r="288" spans="2:14" ht="12.75" customHeight="1">
      <c r="B288" s="173"/>
      <c r="C288" s="174"/>
      <c r="D288" s="266">
        <v>7</v>
      </c>
      <c r="E288" s="175"/>
      <c r="F288" s="39" t="s">
        <v>838</v>
      </c>
      <c r="G288" s="175"/>
      <c r="H288" s="175"/>
      <c r="I288" s="175"/>
      <c r="J288" s="175"/>
      <c r="K288" s="175" t="s">
        <v>475</v>
      </c>
      <c r="L288" s="175">
        <v>120730401.98999999</v>
      </c>
      <c r="M288" s="175"/>
      <c r="N288" s="177"/>
    </row>
    <row r="289" spans="2:14">
      <c r="B289" s="173"/>
      <c r="C289" s="174"/>
      <c r="D289" s="175"/>
      <c r="E289" s="175"/>
      <c r="F289" s="175"/>
      <c r="G289" s="175"/>
      <c r="H289" s="175"/>
      <c r="I289" s="175"/>
      <c r="J289" s="175"/>
      <c r="K289" s="175"/>
      <c r="L289" s="175"/>
      <c r="M289" s="175"/>
      <c r="N289" s="177"/>
    </row>
    <row r="290" spans="2:14" ht="12.75">
      <c r="B290" s="173"/>
      <c r="C290" s="174"/>
      <c r="D290" s="175"/>
      <c r="E290" s="220" t="s">
        <v>777</v>
      </c>
      <c r="F290" s="221" t="s">
        <v>839</v>
      </c>
      <c r="G290" s="175"/>
      <c r="H290" s="175"/>
      <c r="I290" s="175"/>
      <c r="J290" s="175"/>
      <c r="K290" s="175" t="s">
        <v>475</v>
      </c>
      <c r="L290" s="175">
        <v>0</v>
      </c>
      <c r="M290" s="175"/>
      <c r="N290" s="177"/>
    </row>
    <row r="291" spans="2:14" ht="12.75">
      <c r="B291" s="173"/>
      <c r="C291" s="174"/>
      <c r="D291" s="175"/>
      <c r="E291" s="220" t="s">
        <v>777</v>
      </c>
      <c r="F291" s="221" t="s">
        <v>840</v>
      </c>
      <c r="G291" s="175"/>
      <c r="H291" s="175"/>
      <c r="I291" s="175"/>
      <c r="J291" s="175"/>
      <c r="K291" s="175" t="s">
        <v>475</v>
      </c>
      <c r="L291" s="175">
        <v>0</v>
      </c>
      <c r="M291" s="175"/>
      <c r="N291" s="177"/>
    </row>
    <row r="292" spans="2:14" ht="12.75">
      <c r="B292" s="173"/>
      <c r="C292" s="174"/>
      <c r="D292" s="175"/>
      <c r="E292" s="220" t="s">
        <v>777</v>
      </c>
      <c r="F292" s="221" t="s">
        <v>841</v>
      </c>
      <c r="G292" s="175"/>
      <c r="H292" s="175"/>
      <c r="I292" s="175"/>
      <c r="J292" s="175"/>
      <c r="K292" s="175" t="s">
        <v>475</v>
      </c>
      <c r="L292" s="175">
        <v>0</v>
      </c>
      <c r="M292" s="175"/>
      <c r="N292" s="177"/>
    </row>
    <row r="293" spans="2:14" ht="12.75">
      <c r="B293" s="173"/>
      <c r="C293" s="174"/>
      <c r="D293" s="175"/>
      <c r="E293" s="220" t="s">
        <v>777</v>
      </c>
      <c r="F293" s="221" t="s">
        <v>842</v>
      </c>
      <c r="G293" s="175"/>
      <c r="H293" s="175"/>
      <c r="I293" s="175"/>
      <c r="J293" s="175"/>
      <c r="K293" s="175" t="s">
        <v>475</v>
      </c>
      <c r="L293" s="243">
        <v>0</v>
      </c>
      <c r="M293" s="175"/>
      <c r="N293" s="177"/>
    </row>
    <row r="294" spans="2:14" ht="12.75">
      <c r="B294" s="173"/>
      <c r="C294" s="174"/>
      <c r="D294" s="175"/>
      <c r="E294" s="220" t="s">
        <v>777</v>
      </c>
      <c r="F294" s="221" t="s">
        <v>843</v>
      </c>
      <c r="G294" s="175"/>
      <c r="H294" s="175"/>
      <c r="I294" s="175"/>
      <c r="J294" s="175"/>
      <c r="K294" s="175" t="s">
        <v>475</v>
      </c>
      <c r="L294" s="243">
        <v>0</v>
      </c>
      <c r="M294" s="175"/>
      <c r="N294" s="177"/>
    </row>
    <row r="295" spans="2:14" ht="12.75">
      <c r="B295" s="173"/>
      <c r="C295" s="174"/>
      <c r="D295" s="175"/>
      <c r="E295" s="220" t="s">
        <v>777</v>
      </c>
      <c r="F295" s="221" t="s">
        <v>844</v>
      </c>
      <c r="G295" s="175"/>
      <c r="H295" s="175"/>
      <c r="I295" s="175"/>
      <c r="J295" s="175"/>
      <c r="K295" s="175" t="s">
        <v>475</v>
      </c>
      <c r="L295" s="243">
        <v>0</v>
      </c>
      <c r="M295" s="175"/>
      <c r="N295" s="177"/>
    </row>
    <row r="296" spans="2:14" ht="12.75">
      <c r="B296" s="173"/>
      <c r="C296" s="174"/>
      <c r="D296" s="175"/>
      <c r="E296" s="220" t="s">
        <v>777</v>
      </c>
      <c r="F296" s="221" t="s">
        <v>845</v>
      </c>
      <c r="G296" s="175"/>
      <c r="H296" s="175"/>
      <c r="I296" s="175"/>
      <c r="J296" s="175"/>
      <c r="K296" s="175" t="s">
        <v>475</v>
      </c>
      <c r="L296" s="243">
        <v>0</v>
      </c>
      <c r="M296" s="175"/>
      <c r="N296" s="177"/>
    </row>
    <row r="297" spans="2:14" ht="12.75">
      <c r="B297" s="173"/>
      <c r="C297" s="174"/>
      <c r="D297" s="175"/>
      <c r="E297" s="220" t="s">
        <v>777</v>
      </c>
      <c r="F297" s="221" t="s">
        <v>846</v>
      </c>
      <c r="G297" s="175"/>
      <c r="H297" s="175"/>
      <c r="I297" s="175"/>
      <c r="J297" s="175"/>
      <c r="K297" s="175" t="s">
        <v>475</v>
      </c>
      <c r="L297" s="243">
        <v>0</v>
      </c>
      <c r="M297" s="175"/>
      <c r="N297" s="177"/>
    </row>
    <row r="298" spans="2:14" ht="12.75">
      <c r="B298" s="173"/>
      <c r="C298" s="174"/>
      <c r="D298" s="175"/>
      <c r="E298" s="220" t="s">
        <v>777</v>
      </c>
      <c r="F298" s="221" t="s">
        <v>847</v>
      </c>
      <c r="G298" s="175"/>
      <c r="H298" s="175"/>
      <c r="I298" s="175"/>
      <c r="J298" s="175"/>
      <c r="K298" s="175" t="s">
        <v>475</v>
      </c>
      <c r="L298" s="243">
        <v>0</v>
      </c>
      <c r="M298" s="175"/>
      <c r="N298" s="177"/>
    </row>
    <row r="299" spans="2:14" ht="12.75">
      <c r="B299" s="173"/>
      <c r="C299" s="174"/>
      <c r="D299" s="175"/>
      <c r="E299" s="220" t="s">
        <v>777</v>
      </c>
      <c r="F299" s="221" t="s">
        <v>848</v>
      </c>
      <c r="G299" s="175"/>
      <c r="H299" s="175"/>
      <c r="I299" s="175"/>
      <c r="J299" s="175"/>
      <c r="K299" s="175" t="s">
        <v>475</v>
      </c>
      <c r="L299" s="294">
        <v>120730401.98999999</v>
      </c>
      <c r="M299" s="175"/>
      <c r="N299" s="177"/>
    </row>
    <row r="300" spans="2:14" ht="12.75">
      <c r="B300" s="173"/>
      <c r="C300" s="174"/>
      <c r="D300" s="175"/>
      <c r="E300" s="175"/>
      <c r="F300" s="293" t="s">
        <v>45</v>
      </c>
      <c r="G300" s="175"/>
      <c r="H300" s="175"/>
      <c r="I300" s="175"/>
      <c r="J300" s="175"/>
      <c r="K300" s="175"/>
      <c r="L300" s="243">
        <f>L299</f>
        <v>120730401.98999999</v>
      </c>
      <c r="M300" s="175"/>
      <c r="N300" s="177"/>
    </row>
    <row r="301" spans="2:14" ht="12">
      <c r="B301" s="173"/>
      <c r="C301" s="174"/>
      <c r="D301" s="175"/>
      <c r="E301" s="175"/>
      <c r="F301" s="308" t="s">
        <v>849</v>
      </c>
      <c r="G301" s="175"/>
      <c r="H301" s="175"/>
      <c r="I301" s="175"/>
      <c r="J301" s="175"/>
      <c r="K301" s="175"/>
      <c r="L301" s="243"/>
      <c r="M301" s="175"/>
      <c r="N301" s="177">
        <v>6</v>
      </c>
    </row>
    <row r="302" spans="2:14" ht="12.75">
      <c r="B302" s="173"/>
      <c r="C302" s="174"/>
      <c r="D302" s="266"/>
      <c r="E302" s="266">
        <v>12</v>
      </c>
      <c r="F302" s="297" t="s">
        <v>850</v>
      </c>
      <c r="G302" s="175"/>
      <c r="H302" s="175"/>
      <c r="I302" s="175"/>
      <c r="J302" s="175"/>
      <c r="K302" s="175"/>
      <c r="L302" s="243"/>
      <c r="M302" s="175"/>
      <c r="N302" s="177"/>
    </row>
    <row r="303" spans="2:14" ht="12.75">
      <c r="B303" s="173"/>
      <c r="C303" s="174"/>
      <c r="D303" s="266"/>
      <c r="E303" s="175"/>
      <c r="F303" s="297"/>
      <c r="G303" s="175"/>
      <c r="H303" s="175"/>
      <c r="I303" s="175"/>
      <c r="J303" s="175"/>
      <c r="K303" s="175"/>
      <c r="L303" s="243"/>
      <c r="M303" s="175"/>
      <c r="N303" s="177"/>
    </row>
    <row r="304" spans="2:14" ht="12.75">
      <c r="B304" s="173"/>
      <c r="C304" s="174"/>
      <c r="D304" s="266"/>
      <c r="E304" s="309">
        <v>12.2</v>
      </c>
      <c r="F304" s="310" t="s">
        <v>851</v>
      </c>
      <c r="G304" s="175"/>
      <c r="H304" s="175"/>
      <c r="I304" s="175"/>
      <c r="J304" s="175"/>
      <c r="K304" s="175"/>
      <c r="L304" s="243"/>
      <c r="M304" s="175"/>
      <c r="N304" s="177"/>
    </row>
    <row r="305" spans="2:14" ht="12.75">
      <c r="B305" s="173"/>
      <c r="C305" s="174"/>
      <c r="D305" s="175"/>
      <c r="E305" s="220" t="s">
        <v>777</v>
      </c>
      <c r="F305" s="221" t="s">
        <v>852</v>
      </c>
      <c r="G305" s="175"/>
      <c r="H305" s="175"/>
      <c r="I305" s="175"/>
      <c r="J305" s="175"/>
      <c r="K305" s="175" t="s">
        <v>475</v>
      </c>
      <c r="L305" s="243">
        <v>0</v>
      </c>
      <c r="M305" s="175"/>
      <c r="N305" s="177"/>
    </row>
    <row r="306" spans="2:14" ht="12.75">
      <c r="B306" s="173"/>
      <c r="C306" s="174"/>
      <c r="D306" s="175"/>
      <c r="E306" s="220" t="s">
        <v>777</v>
      </c>
      <c r="F306" s="221" t="s">
        <v>853</v>
      </c>
      <c r="G306" s="175"/>
      <c r="H306" s="175"/>
      <c r="I306" s="175"/>
      <c r="J306" s="175"/>
      <c r="K306" s="175" t="s">
        <v>475</v>
      </c>
      <c r="L306" s="294">
        <v>0</v>
      </c>
      <c r="M306" s="175"/>
      <c r="N306" s="177"/>
    </row>
    <row r="307" spans="2:14" ht="12.75">
      <c r="B307" s="173"/>
      <c r="C307" s="174"/>
      <c r="D307" s="175"/>
      <c r="E307" s="175"/>
      <c r="F307" s="293" t="s">
        <v>45</v>
      </c>
      <c r="G307" s="175"/>
      <c r="H307" s="175"/>
      <c r="I307" s="175"/>
      <c r="J307" s="175"/>
      <c r="K307" s="175"/>
      <c r="L307" s="243">
        <f>L305-L306</f>
        <v>0</v>
      </c>
      <c r="M307" s="175"/>
      <c r="N307" s="177"/>
    </row>
    <row r="308" spans="2:14" ht="12.75">
      <c r="B308" s="173"/>
      <c r="C308" s="174"/>
      <c r="D308" s="175"/>
      <c r="E308" s="309">
        <v>12.3</v>
      </c>
      <c r="F308" s="293" t="s">
        <v>854</v>
      </c>
      <c r="G308" s="175"/>
      <c r="H308" s="175"/>
      <c r="I308" s="175"/>
      <c r="J308" s="175"/>
      <c r="K308" s="175"/>
      <c r="L308" s="243">
        <v>855280.72</v>
      </c>
      <c r="M308" s="175"/>
      <c r="N308" s="177"/>
    </row>
    <row r="309" spans="2:14" ht="12.75">
      <c r="B309" s="173"/>
      <c r="C309" s="174"/>
      <c r="D309" s="175"/>
      <c r="E309" s="220" t="s">
        <v>777</v>
      </c>
      <c r="F309" s="221" t="s">
        <v>855</v>
      </c>
      <c r="G309" s="175"/>
      <c r="H309" s="175"/>
      <c r="I309" s="175"/>
      <c r="J309" s="175"/>
      <c r="K309" s="175" t="s">
        <v>475</v>
      </c>
      <c r="L309" s="243">
        <v>0</v>
      </c>
      <c r="M309" s="175"/>
      <c r="N309" s="177"/>
    </row>
    <row r="310" spans="2:14" ht="12.75">
      <c r="B310" s="173"/>
      <c r="C310" s="174"/>
      <c r="D310" s="175"/>
      <c r="E310" s="220"/>
      <c r="F310" s="221"/>
      <c r="G310" s="175"/>
      <c r="H310" s="175"/>
      <c r="I310" s="175"/>
      <c r="J310" s="175"/>
      <c r="K310" s="175"/>
      <c r="L310" s="243"/>
      <c r="M310" s="175"/>
      <c r="N310" s="177"/>
    </row>
    <row r="311" spans="2:14" ht="12.75">
      <c r="B311" s="173"/>
      <c r="C311" s="174"/>
      <c r="D311" s="175"/>
      <c r="E311" s="266">
        <v>16</v>
      </c>
      <c r="F311" s="311" t="s">
        <v>856</v>
      </c>
      <c r="G311" s="175"/>
      <c r="H311" s="175"/>
      <c r="I311" s="175"/>
      <c r="J311" s="175"/>
      <c r="K311" s="175"/>
      <c r="L311" s="243"/>
      <c r="M311" s="175"/>
      <c r="N311" s="177"/>
    </row>
    <row r="312" spans="2:14" ht="12.75">
      <c r="B312" s="173"/>
      <c r="C312" s="174"/>
      <c r="D312" s="175"/>
      <c r="E312" s="220"/>
      <c r="F312" s="221"/>
      <c r="G312" s="175"/>
      <c r="H312" s="175"/>
      <c r="I312" s="175"/>
      <c r="J312" s="175"/>
      <c r="K312" s="175"/>
      <c r="L312" s="243"/>
      <c r="M312" s="175"/>
      <c r="N312" s="177"/>
    </row>
    <row r="313" spans="2:14" ht="12.75">
      <c r="B313" s="173"/>
      <c r="C313" s="174"/>
      <c r="D313" s="175"/>
      <c r="E313" s="175"/>
      <c r="F313" s="286" t="s">
        <v>777</v>
      </c>
      <c r="G313" s="221" t="s">
        <v>525</v>
      </c>
      <c r="H313" s="175"/>
      <c r="I313" s="175"/>
      <c r="J313" s="175"/>
      <c r="K313" s="175" t="s">
        <v>475</v>
      </c>
      <c r="L313" s="243">
        <f>L308+L251</f>
        <v>122389406.72</v>
      </c>
      <c r="M313" s="175"/>
      <c r="N313" s="177"/>
    </row>
    <row r="314" spans="2:14" ht="12.75">
      <c r="B314" s="173"/>
      <c r="C314" s="174"/>
      <c r="D314" s="175"/>
      <c r="E314" s="175"/>
      <c r="F314" s="286" t="s">
        <v>777</v>
      </c>
      <c r="G314" s="221" t="s">
        <v>857</v>
      </c>
      <c r="H314" s="175"/>
      <c r="I314" s="175"/>
      <c r="J314" s="175"/>
      <c r="K314" s="175" t="s">
        <v>475</v>
      </c>
      <c r="L314" s="294">
        <f>L299</f>
        <v>120730401.98999999</v>
      </c>
      <c r="M314" s="175"/>
      <c r="N314" s="177"/>
    </row>
    <row r="315" spans="2:14" ht="12.75">
      <c r="B315" s="173"/>
      <c r="C315" s="174"/>
      <c r="D315" s="175"/>
      <c r="E315" s="175"/>
      <c r="F315" s="286" t="s">
        <v>777</v>
      </c>
      <c r="G315" s="312" t="s">
        <v>858</v>
      </c>
      <c r="H315" s="175"/>
      <c r="I315" s="39"/>
      <c r="J315" s="39"/>
      <c r="K315" s="39" t="s">
        <v>475</v>
      </c>
      <c r="L315" s="313">
        <f>L313-L314</f>
        <v>1659004.7300000042</v>
      </c>
      <c r="M315" s="175"/>
      <c r="N315" s="177"/>
    </row>
    <row r="316" spans="2:14" ht="12.75">
      <c r="B316" s="173"/>
      <c r="C316" s="174"/>
      <c r="D316" s="175"/>
      <c r="E316" s="175"/>
      <c r="F316" s="286" t="s">
        <v>777</v>
      </c>
      <c r="G316" s="221" t="s">
        <v>859</v>
      </c>
      <c r="H316" s="175"/>
      <c r="I316" s="175"/>
      <c r="J316" s="175"/>
      <c r="K316" s="175" t="s">
        <v>475</v>
      </c>
      <c r="L316" s="294">
        <v>0</v>
      </c>
      <c r="M316" s="175"/>
      <c r="N316" s="177"/>
    </row>
    <row r="317" spans="2:14" ht="12.75">
      <c r="B317" s="173"/>
      <c r="C317" s="174"/>
      <c r="D317" s="175"/>
      <c r="E317" s="175"/>
      <c r="F317" s="286" t="s">
        <v>777</v>
      </c>
      <c r="G317" s="312" t="s">
        <v>135</v>
      </c>
      <c r="H317" s="175"/>
      <c r="I317" s="39"/>
      <c r="J317" s="39"/>
      <c r="K317" s="39" t="s">
        <v>475</v>
      </c>
      <c r="L317" s="313">
        <f>L315+L316</f>
        <v>1659004.7300000042</v>
      </c>
      <c r="M317" s="175"/>
      <c r="N317" s="177"/>
    </row>
    <row r="318" spans="2:14" ht="12.75">
      <c r="B318" s="173"/>
      <c r="C318" s="174"/>
      <c r="D318" s="175"/>
      <c r="E318" s="175"/>
      <c r="F318" s="286" t="s">
        <v>777</v>
      </c>
      <c r="G318" s="221" t="s">
        <v>860</v>
      </c>
      <c r="H318" s="175"/>
      <c r="I318" s="175"/>
      <c r="J318" s="175"/>
      <c r="K318" s="175" t="s">
        <v>475</v>
      </c>
      <c r="L318" s="294">
        <f>L317*10%</f>
        <v>165900.47300000043</v>
      </c>
      <c r="M318" s="175"/>
      <c r="N318" s="177"/>
    </row>
    <row r="319" spans="2:14" ht="12.75">
      <c r="B319" s="173"/>
      <c r="C319" s="174"/>
      <c r="D319" s="175"/>
      <c r="E319" s="175"/>
      <c r="F319" s="286" t="s">
        <v>777</v>
      </c>
      <c r="G319" s="314" t="s">
        <v>861</v>
      </c>
      <c r="H319" s="175"/>
      <c r="I319" s="266"/>
      <c r="J319" s="266"/>
      <c r="K319" s="266" t="s">
        <v>475</v>
      </c>
      <c r="L319" s="315">
        <f>L315-L318</f>
        <v>1493104.2570000037</v>
      </c>
      <c r="M319" s="175"/>
      <c r="N319" s="177"/>
    </row>
    <row r="320" spans="2:14">
      <c r="B320" s="173"/>
      <c r="C320" s="174"/>
      <c r="D320" s="175"/>
      <c r="E320" s="175"/>
      <c r="F320" s="175"/>
      <c r="G320" s="175"/>
      <c r="H320" s="175"/>
      <c r="I320" s="175"/>
      <c r="J320" s="175"/>
      <c r="K320" s="175"/>
      <c r="L320" s="243"/>
      <c r="M320" s="175"/>
      <c r="N320" s="177"/>
    </row>
    <row r="321" spans="2:14" ht="15.75">
      <c r="B321" s="173"/>
      <c r="C321" s="174"/>
      <c r="D321" s="597" t="s">
        <v>809</v>
      </c>
      <c r="E321" s="597"/>
      <c r="F321" s="316" t="s">
        <v>862</v>
      </c>
      <c r="G321" s="175"/>
      <c r="H321" s="175"/>
      <c r="I321" s="175"/>
      <c r="J321" s="175"/>
      <c r="K321" s="175"/>
      <c r="L321" s="175"/>
      <c r="M321" s="175"/>
      <c r="N321" s="177"/>
    </row>
    <row r="322" spans="2:14">
      <c r="B322" s="173"/>
      <c r="C322" s="174"/>
      <c r="D322" s="175"/>
      <c r="E322" s="175"/>
      <c r="F322" s="175"/>
      <c r="G322" s="175"/>
      <c r="H322" s="175"/>
      <c r="I322" s="175"/>
      <c r="J322" s="175"/>
      <c r="K322" s="175"/>
      <c r="L322" s="175"/>
      <c r="M322" s="175"/>
      <c r="N322" s="177"/>
    </row>
    <row r="323" spans="2:14" ht="12.75">
      <c r="B323" s="173"/>
      <c r="C323" s="174"/>
      <c r="D323" s="175"/>
      <c r="E323" s="317"/>
      <c r="F323" s="254" t="s">
        <v>863</v>
      </c>
      <c r="G323" s="175"/>
      <c r="H323" s="175"/>
      <c r="I323" s="175"/>
      <c r="J323" s="175"/>
      <c r="K323" s="175"/>
      <c r="L323" s="175"/>
      <c r="M323" s="175"/>
      <c r="N323" s="177"/>
    </row>
    <row r="324" spans="2:14" ht="12.75">
      <c r="B324" s="173"/>
      <c r="C324" s="174"/>
      <c r="D324" s="175"/>
      <c r="E324" s="176" t="s">
        <v>864</v>
      </c>
      <c r="F324" s="254"/>
      <c r="G324" s="175"/>
      <c r="H324" s="175"/>
      <c r="I324" s="175"/>
      <c r="J324" s="175"/>
      <c r="K324" s="175"/>
      <c r="L324" s="175"/>
      <c r="M324" s="175"/>
      <c r="N324" s="177"/>
    </row>
    <row r="325" spans="2:14" ht="12.75">
      <c r="B325" s="173"/>
      <c r="C325" s="174"/>
      <c r="D325" s="175"/>
      <c r="E325" s="254"/>
      <c r="F325" s="176" t="s">
        <v>865</v>
      </c>
      <c r="G325" s="175"/>
      <c r="H325" s="175"/>
      <c r="I325" s="175"/>
      <c r="J325" s="175"/>
      <c r="K325" s="175"/>
      <c r="L325" s="175"/>
      <c r="M325" s="175"/>
      <c r="N325" s="177"/>
    </row>
    <row r="326" spans="2:14" ht="12.75">
      <c r="B326" s="173"/>
      <c r="C326" s="174"/>
      <c r="D326" s="175"/>
      <c r="E326" s="176" t="s">
        <v>866</v>
      </c>
      <c r="F326" s="254"/>
      <c r="G326" s="175"/>
      <c r="H326" s="175"/>
      <c r="I326" s="175"/>
      <c r="J326" s="175"/>
      <c r="K326" s="175"/>
      <c r="L326" s="175"/>
      <c r="M326" s="175"/>
      <c r="N326" s="177"/>
    </row>
    <row r="327" spans="2:14">
      <c r="B327" s="173"/>
      <c r="C327" s="174"/>
      <c r="D327" s="175"/>
      <c r="E327" s="175"/>
      <c r="F327" s="175"/>
      <c r="G327" s="175"/>
      <c r="H327" s="175"/>
      <c r="I327" s="175"/>
      <c r="J327" s="175"/>
      <c r="K327" s="175"/>
      <c r="L327" s="175"/>
      <c r="M327" s="175"/>
      <c r="N327" s="177"/>
    </row>
    <row r="328" spans="2:14">
      <c r="B328" s="173"/>
      <c r="C328" s="174"/>
      <c r="D328" s="175"/>
      <c r="E328" s="175"/>
      <c r="F328" s="175"/>
      <c r="G328" s="175"/>
      <c r="H328" s="175"/>
      <c r="I328" s="175"/>
      <c r="J328" s="175"/>
      <c r="K328" s="175"/>
      <c r="L328" s="175"/>
      <c r="M328" s="175"/>
      <c r="N328" s="177"/>
    </row>
    <row r="329" spans="2:14">
      <c r="B329" s="173"/>
      <c r="C329" s="174"/>
      <c r="D329" s="175"/>
      <c r="E329" s="175"/>
      <c r="F329" s="175"/>
      <c r="G329" s="175"/>
      <c r="H329" s="175"/>
      <c r="I329" s="175"/>
      <c r="J329" s="175"/>
      <c r="K329" s="175"/>
      <c r="L329" s="175"/>
      <c r="M329" s="175"/>
      <c r="N329" s="177"/>
    </row>
    <row r="330" spans="2:14" ht="15">
      <c r="B330" s="173"/>
      <c r="C330" s="174"/>
      <c r="D330" s="175"/>
      <c r="E330" s="175"/>
      <c r="F330" s="175"/>
      <c r="G330" s="175"/>
      <c r="H330" s="175"/>
      <c r="I330" s="598" t="s">
        <v>867</v>
      </c>
      <c r="J330" s="598"/>
      <c r="K330" s="598"/>
      <c r="L330" s="598"/>
      <c r="M330" s="598"/>
      <c r="N330" s="177"/>
    </row>
    <row r="331" spans="2:14" ht="15">
      <c r="B331" s="295"/>
      <c r="C331" s="318"/>
      <c r="D331" s="295"/>
      <c r="E331" s="295"/>
      <c r="F331" s="295"/>
      <c r="G331" s="295"/>
      <c r="H331" s="295"/>
      <c r="I331" s="599" t="s">
        <v>868</v>
      </c>
      <c r="J331" s="599"/>
      <c r="K331" s="599"/>
      <c r="L331" s="599"/>
      <c r="M331" s="599"/>
      <c r="N331" s="295"/>
    </row>
  </sheetData>
  <mergeCells count="50">
    <mergeCell ref="D321:E321"/>
    <mergeCell ref="I330:M330"/>
    <mergeCell ref="I331:M331"/>
    <mergeCell ref="M135:M136"/>
    <mergeCell ref="E276:E277"/>
    <mergeCell ref="F276:F277"/>
    <mergeCell ref="G276:G277"/>
    <mergeCell ref="H276:H277"/>
    <mergeCell ref="I276:I277"/>
    <mergeCell ref="J276:J277"/>
    <mergeCell ref="K276:K277"/>
    <mergeCell ref="L276:L277"/>
    <mergeCell ref="E135:E136"/>
    <mergeCell ref="F135:F136"/>
    <mergeCell ref="G135:G136"/>
    <mergeCell ref="H135:H136"/>
    <mergeCell ref="J135:J136"/>
    <mergeCell ref="E65:E66"/>
    <mergeCell ref="F65:J66"/>
    <mergeCell ref="F67:J67"/>
    <mergeCell ref="K135:K136"/>
    <mergeCell ref="F70:J70"/>
    <mergeCell ref="F71:J71"/>
    <mergeCell ref="F72:J72"/>
    <mergeCell ref="F73:J73"/>
    <mergeCell ref="F74:L74"/>
    <mergeCell ref="L135:L136"/>
    <mergeCell ref="I135:I136"/>
    <mergeCell ref="E31:E32"/>
    <mergeCell ref="F31:J32"/>
    <mergeCell ref="F33:J33"/>
    <mergeCell ref="F34:J34"/>
    <mergeCell ref="F69:J69"/>
    <mergeCell ref="F28:G28"/>
    <mergeCell ref="I28:J28"/>
    <mergeCell ref="F68:J68"/>
    <mergeCell ref="F29:L29"/>
    <mergeCell ref="F35:J35"/>
    <mergeCell ref="F36:J36"/>
    <mergeCell ref="F37:L37"/>
    <mergeCell ref="F26:G26"/>
    <mergeCell ref="I26:J26"/>
    <mergeCell ref="F27:G27"/>
    <mergeCell ref="I27:J27"/>
    <mergeCell ref="B16:N16"/>
    <mergeCell ref="D18:E18"/>
    <mergeCell ref="E24:E25"/>
    <mergeCell ref="F24:G25"/>
    <mergeCell ref="H24:H25"/>
    <mergeCell ref="I24:J25"/>
  </mergeCells>
  <phoneticPr fontId="9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B050"/>
    <pageSetUpPr fitToPage="1"/>
  </sheetPr>
  <dimension ref="A1:K104"/>
  <sheetViews>
    <sheetView showGridLines="0" view="pageBreakPreview" topLeftCell="A54" zoomScaleSheetLayoutView="100" workbookViewId="0">
      <selection activeCell="F106" sqref="F106"/>
    </sheetView>
  </sheetViews>
  <sheetFormatPr defaultRowHeight="12.75"/>
  <cols>
    <col min="1" max="1" width="5.85546875" style="122" customWidth="1"/>
    <col min="2" max="2" width="47.42578125" style="118" customWidth="1"/>
    <col min="3" max="3" width="3.28515625" style="118" customWidth="1"/>
    <col min="4" max="4" width="18.5703125" style="118" customWidth="1"/>
    <col min="5" max="5" width="2.5703125" style="118" customWidth="1"/>
    <col min="6" max="6" width="18.5703125" style="118" customWidth="1"/>
    <col min="7" max="7" width="2.5703125" style="118" customWidth="1"/>
    <col min="8" max="8" width="3.85546875" style="118" customWidth="1"/>
    <col min="9" max="9" width="9.140625" style="125"/>
    <col min="10" max="16384" width="9.140625" style="118"/>
  </cols>
  <sheetData>
    <row r="1" spans="1:11" s="124" customFormat="1" ht="17.25" customHeight="1">
      <c r="A1" s="122"/>
      <c r="B1" s="123" t="e">
        <f>+'bilanc + pash + cf + tax'!#REF!</f>
        <v>#REF!</v>
      </c>
      <c r="I1" s="125"/>
    </row>
    <row r="2" spans="1:11" s="124" customFormat="1" ht="17.25" customHeight="1">
      <c r="A2" s="122"/>
      <c r="B2" s="123" t="e">
        <f>+'bilanc + pash + cf + tax'!#REF!</f>
        <v>#REF!</v>
      </c>
      <c r="I2" s="125"/>
    </row>
    <row r="3" spans="1:11" s="124" customFormat="1" ht="18" customHeight="1">
      <c r="A3" s="122"/>
      <c r="B3" s="165" t="s">
        <v>607</v>
      </c>
      <c r="I3" s="125"/>
    </row>
    <row r="4" spans="1:11" s="124" customFormat="1" ht="21" customHeight="1">
      <c r="A4" s="122"/>
      <c r="B4" s="128"/>
      <c r="D4" s="129">
        <f>+Shenime!C2</f>
        <v>0</v>
      </c>
      <c r="E4" s="130"/>
      <c r="F4" s="129">
        <f>+Shenime!E2</f>
        <v>0</v>
      </c>
      <c r="I4" s="125"/>
    </row>
    <row r="5" spans="1:11" s="126" customFormat="1" ht="18" customHeight="1">
      <c r="A5" s="122">
        <v>10</v>
      </c>
      <c r="B5" s="131" t="s">
        <v>525</v>
      </c>
      <c r="C5" s="132"/>
      <c r="E5" s="132"/>
      <c r="F5" s="132"/>
      <c r="I5" s="140"/>
    </row>
    <row r="6" spans="1:11" s="124" customFormat="1" ht="18" customHeight="1">
      <c r="A6" s="122"/>
      <c r="B6" s="142" t="s">
        <v>102</v>
      </c>
      <c r="C6" s="133"/>
      <c r="D6" s="143" t="e">
        <f>+#REF!</f>
        <v>#REF!</v>
      </c>
      <c r="E6" s="130"/>
      <c r="F6" s="143">
        <f>+'BV 2010'!F129</f>
        <v>56626626.380000003</v>
      </c>
      <c r="G6" s="127"/>
      <c r="I6" s="125"/>
    </row>
    <row r="7" spans="1:11" s="124" customFormat="1" hidden="1">
      <c r="A7" s="122"/>
      <c r="B7" s="142" t="s">
        <v>526</v>
      </c>
      <c r="C7" s="133"/>
      <c r="D7" s="143"/>
      <c r="E7" s="130"/>
      <c r="F7" s="143"/>
      <c r="G7" s="127"/>
      <c r="I7" s="125"/>
    </row>
    <row r="8" spans="1:11" s="124" customFormat="1">
      <c r="A8" s="122"/>
      <c r="B8" s="142" t="s">
        <v>166</v>
      </c>
      <c r="C8" s="133"/>
      <c r="D8" s="143" t="e">
        <f>+#REF!</f>
        <v>#REF!</v>
      </c>
      <c r="E8" s="130"/>
      <c r="F8" s="143">
        <f>+'BV 2010'!F135</f>
        <v>69123.3</v>
      </c>
      <c r="G8" s="127"/>
      <c r="I8" s="125"/>
    </row>
    <row r="9" spans="1:11" s="124" customFormat="1" ht="16.5" customHeight="1" thickBot="1">
      <c r="A9" s="122"/>
      <c r="B9" s="136"/>
      <c r="C9" s="133"/>
      <c r="D9" s="137" t="e">
        <f>SUM(D6:D8)</f>
        <v>#REF!</v>
      </c>
      <c r="E9" s="130"/>
      <c r="F9" s="137">
        <f>SUM(F6:F8)</f>
        <v>56695749.68</v>
      </c>
      <c r="G9" s="127"/>
      <c r="I9" s="125"/>
    </row>
    <row r="10" spans="1:11" ht="10.5" customHeight="1" thickTop="1">
      <c r="D10" s="127"/>
      <c r="E10" s="127"/>
      <c r="F10" s="127"/>
      <c r="G10" s="127"/>
    </row>
    <row r="11" spans="1:11" ht="29.25" customHeight="1">
      <c r="A11" s="144"/>
      <c r="B11" s="606" t="s">
        <v>609</v>
      </c>
      <c r="C11" s="606"/>
      <c r="D11" s="606"/>
      <c r="E11" s="606"/>
      <c r="F11" s="606"/>
      <c r="G11" s="144"/>
      <c r="H11" s="138"/>
      <c r="I11" s="141" t="s">
        <v>523</v>
      </c>
      <c r="J11" s="138"/>
      <c r="K11" s="138"/>
    </row>
    <row r="12" spans="1:11">
      <c r="A12" s="144"/>
      <c r="B12" s="145" t="s">
        <v>527</v>
      </c>
      <c r="C12" s="146"/>
      <c r="D12" s="143" t="e">
        <f>+#REF!</f>
        <v>#REF!</v>
      </c>
      <c r="E12" s="130"/>
      <c r="F12" s="143">
        <f>+'BV 2010'!F129</f>
        <v>56626626.380000003</v>
      </c>
      <c r="G12" s="144"/>
      <c r="H12" s="138"/>
      <c r="I12" s="141" t="s">
        <v>528</v>
      </c>
      <c r="J12" s="138"/>
      <c r="K12" s="138"/>
    </row>
    <row r="13" spans="1:11" hidden="1">
      <c r="A13" s="144"/>
      <c r="B13" s="145" t="s">
        <v>529</v>
      </c>
      <c r="C13" s="146"/>
      <c r="D13" s="143">
        <v>0</v>
      </c>
      <c r="E13" s="130"/>
      <c r="F13" s="143">
        <v>0</v>
      </c>
      <c r="G13" s="144"/>
      <c r="H13" s="138"/>
      <c r="I13" s="141"/>
      <c r="J13" s="138"/>
      <c r="K13" s="138"/>
    </row>
    <row r="14" spans="1:11" hidden="1">
      <c r="A14" s="144"/>
      <c r="B14" s="145" t="s">
        <v>530</v>
      </c>
      <c r="C14" s="146"/>
      <c r="D14" s="143">
        <v>0</v>
      </c>
      <c r="E14" s="130"/>
      <c r="F14" s="143">
        <v>0</v>
      </c>
      <c r="G14" s="144"/>
      <c r="H14" s="138"/>
      <c r="I14" s="141"/>
      <c r="J14" s="138"/>
      <c r="K14" s="138"/>
    </row>
    <row r="15" spans="1:11" ht="15.75" customHeight="1">
      <c r="A15" s="144"/>
      <c r="B15" s="147"/>
      <c r="C15" s="146"/>
      <c r="D15" s="148" t="e">
        <f>SUM(D12:D14)</f>
        <v>#REF!</v>
      </c>
      <c r="E15" s="130"/>
      <c r="F15" s="148">
        <f>SUM(F12:F14)</f>
        <v>56626626.380000003</v>
      </c>
      <c r="G15" s="144"/>
      <c r="H15" s="138"/>
      <c r="I15" s="141"/>
      <c r="J15" s="138"/>
      <c r="K15" s="138"/>
    </row>
    <row r="16" spans="1:11" ht="15" hidden="1" customHeight="1">
      <c r="A16" s="144"/>
      <c r="B16" s="149" t="s">
        <v>531</v>
      </c>
      <c r="C16" s="146"/>
      <c r="D16" s="146"/>
      <c r="E16" s="146"/>
      <c r="F16" s="146"/>
      <c r="G16" s="144"/>
      <c r="H16" s="138"/>
      <c r="I16" s="141" t="s">
        <v>532</v>
      </c>
      <c r="J16" s="138"/>
      <c r="K16" s="138"/>
    </row>
    <row r="17" spans="1:11" hidden="1">
      <c r="A17" s="144"/>
      <c r="B17" s="145" t="s">
        <v>533</v>
      </c>
      <c r="C17" s="146"/>
      <c r="D17" s="143"/>
      <c r="E17" s="130"/>
      <c r="F17" s="161">
        <v>1127032.5</v>
      </c>
      <c r="G17" s="144"/>
      <c r="H17" s="138"/>
      <c r="I17" s="141"/>
      <c r="J17" s="138"/>
      <c r="K17" s="138"/>
    </row>
    <row r="18" spans="1:11" hidden="1">
      <c r="A18" s="144"/>
      <c r="B18" s="145" t="s">
        <v>596</v>
      </c>
      <c r="C18" s="146"/>
      <c r="D18" s="162"/>
      <c r="E18" s="130"/>
      <c r="F18" s="143">
        <v>-1532378.04</v>
      </c>
      <c r="G18" s="144"/>
      <c r="H18" s="138"/>
      <c r="I18" s="141"/>
      <c r="J18" s="138"/>
      <c r="K18" s="138"/>
    </row>
    <row r="19" spans="1:11" ht="12.75" hidden="1" customHeight="1">
      <c r="A19" s="144"/>
      <c r="B19" s="145" t="s">
        <v>597</v>
      </c>
      <c r="C19" s="146"/>
      <c r="D19" s="143"/>
      <c r="E19" s="130"/>
      <c r="F19" s="143">
        <v>-14579</v>
      </c>
      <c r="G19" s="144"/>
      <c r="H19" s="138"/>
      <c r="I19" s="141"/>
      <c r="J19" s="138"/>
      <c r="K19" s="138"/>
    </row>
    <row r="20" spans="1:11" hidden="1">
      <c r="A20" s="144"/>
      <c r="B20" s="147" t="s">
        <v>534</v>
      </c>
      <c r="C20" s="146"/>
      <c r="D20" s="148" t="e">
        <f>SUM(D15:D19)</f>
        <v>#REF!</v>
      </c>
      <c r="E20" s="130"/>
      <c r="F20" s="148">
        <v>33387909.460000001</v>
      </c>
      <c r="G20" s="144"/>
      <c r="H20" s="138"/>
      <c r="I20" s="141"/>
      <c r="J20" s="138"/>
      <c r="K20" s="138"/>
    </row>
    <row r="21" spans="1:11" ht="17.25" hidden="1" customHeight="1" thickBot="1">
      <c r="A21" s="144"/>
      <c r="B21" s="147" t="s">
        <v>535</v>
      </c>
      <c r="C21" s="146"/>
      <c r="D21" s="150" t="e">
        <f>+D20</f>
        <v>#REF!</v>
      </c>
      <c r="E21" s="130"/>
      <c r="F21" s="150">
        <v>56206701.700000003</v>
      </c>
      <c r="G21" s="144"/>
      <c r="H21" s="138"/>
      <c r="I21" s="141" t="s">
        <v>536</v>
      </c>
      <c r="J21" s="138"/>
      <c r="K21" s="138"/>
    </row>
    <row r="22" spans="1:11" ht="9" customHeight="1">
      <c r="D22" s="127"/>
      <c r="E22" s="127"/>
      <c r="F22" s="127"/>
      <c r="G22" s="127"/>
    </row>
    <row r="23" spans="1:11" s="124" customFormat="1" ht="21.75" hidden="1" customHeight="1">
      <c r="A23" s="122" t="s">
        <v>537</v>
      </c>
      <c r="B23" s="131" t="s">
        <v>538</v>
      </c>
      <c r="C23" s="133"/>
      <c r="D23" s="130"/>
      <c r="E23" s="130"/>
      <c r="F23" s="130"/>
      <c r="G23" s="127"/>
      <c r="I23" s="125"/>
    </row>
    <row r="24" spans="1:11" s="124" customFormat="1" ht="19.5" hidden="1" customHeight="1">
      <c r="A24" s="122"/>
      <c r="B24" s="142" t="s">
        <v>539</v>
      </c>
      <c r="C24" s="133"/>
      <c r="D24" s="143">
        <v>0</v>
      </c>
      <c r="E24" s="130"/>
      <c r="F24" s="143">
        <v>0</v>
      </c>
      <c r="G24" s="127"/>
      <c r="I24" s="125"/>
    </row>
    <row r="25" spans="1:11" hidden="1">
      <c r="B25" s="142" t="s">
        <v>539</v>
      </c>
      <c r="C25" s="134"/>
      <c r="D25" s="151">
        <v>0</v>
      </c>
      <c r="E25" s="135"/>
      <c r="F25" s="151">
        <v>0</v>
      </c>
      <c r="G25" s="127"/>
    </row>
    <row r="26" spans="1:11" ht="18" hidden="1" customHeight="1" thickBot="1">
      <c r="B26" s="131"/>
      <c r="C26" s="134"/>
      <c r="D26" s="137">
        <f>SUM(D24:D25)</f>
        <v>0</v>
      </c>
      <c r="E26" s="130"/>
      <c r="F26" s="137">
        <f>SUM(F24:F25)</f>
        <v>0</v>
      </c>
      <c r="G26" s="127"/>
    </row>
    <row r="27" spans="1:11" ht="8.25" hidden="1" customHeight="1" thickTop="1">
      <c r="B27" s="131"/>
      <c r="C27" s="134"/>
      <c r="D27" s="139"/>
      <c r="E27" s="130"/>
      <c r="F27" s="139"/>
      <c r="G27" s="127"/>
    </row>
    <row r="28" spans="1:11" ht="18" hidden="1" customHeight="1">
      <c r="B28" s="561" t="s">
        <v>540</v>
      </c>
      <c r="C28" s="561"/>
      <c r="D28" s="561"/>
      <c r="E28" s="561"/>
      <c r="F28" s="561"/>
      <c r="G28" s="127"/>
      <c r="I28" s="125" t="s">
        <v>541</v>
      </c>
    </row>
    <row r="29" spans="1:11" ht="9" hidden="1" customHeight="1">
      <c r="D29" s="127"/>
      <c r="E29" s="127"/>
      <c r="F29" s="127"/>
      <c r="G29" s="127"/>
    </row>
    <row r="30" spans="1:11">
      <c r="A30" s="122">
        <v>11</v>
      </c>
      <c r="B30" s="131" t="s">
        <v>542</v>
      </c>
      <c r="C30" s="133"/>
      <c r="D30" s="130"/>
      <c r="E30" s="130"/>
      <c r="F30" s="130"/>
      <c r="G30" s="127"/>
    </row>
    <row r="31" spans="1:11" ht="17.25" customHeight="1">
      <c r="B31" s="142" t="s">
        <v>543</v>
      </c>
      <c r="C31" s="133"/>
      <c r="D31" s="143" t="e">
        <f>+#REF!</f>
        <v>#REF!</v>
      </c>
      <c r="E31" s="130"/>
      <c r="F31" s="143">
        <f>+'BV 2010'!E116</f>
        <v>28790888</v>
      </c>
      <c r="G31" s="127"/>
    </row>
    <row r="32" spans="1:11" hidden="1">
      <c r="B32" s="142" t="s">
        <v>544</v>
      </c>
      <c r="C32" s="133"/>
      <c r="D32" s="143">
        <v>0</v>
      </c>
      <c r="E32" s="130"/>
      <c r="F32" s="143">
        <v>0</v>
      </c>
      <c r="G32" s="127"/>
    </row>
    <row r="33" spans="1:9">
      <c r="B33" s="142" t="s">
        <v>545</v>
      </c>
      <c r="C33" s="134"/>
      <c r="D33" s="151" t="e">
        <f>+#REF!</f>
        <v>#REF!</v>
      </c>
      <c r="E33" s="135"/>
      <c r="F33" s="151">
        <f>+'BV 2010'!E117</f>
        <v>2372840.77</v>
      </c>
      <c r="G33" s="127"/>
    </row>
    <row r="34" spans="1:9" ht="17.25" customHeight="1" thickBot="1">
      <c r="B34" s="131"/>
      <c r="C34" s="134"/>
      <c r="D34" s="137" t="e">
        <f>SUM(D31:D33)</f>
        <v>#REF!</v>
      </c>
      <c r="E34" s="130"/>
      <c r="F34" s="137">
        <f>SUM(F31:F33)</f>
        <v>31163728.77</v>
      </c>
      <c r="G34" s="127"/>
    </row>
    <row r="35" spans="1:9" ht="7.5" customHeight="1" thickTop="1">
      <c r="B35" s="131"/>
      <c r="C35" s="134"/>
      <c r="D35" s="139"/>
      <c r="E35" s="130"/>
      <c r="F35" s="139"/>
      <c r="G35" s="127"/>
    </row>
    <row r="36" spans="1:9" ht="30.75" customHeight="1">
      <c r="B36" s="561" t="s">
        <v>546</v>
      </c>
      <c r="C36" s="561"/>
      <c r="D36" s="561"/>
      <c r="E36" s="561"/>
      <c r="F36" s="561"/>
      <c r="G36" s="127"/>
      <c r="I36" s="125" t="s">
        <v>520</v>
      </c>
    </row>
    <row r="37" spans="1:9" ht="9" customHeight="1">
      <c r="D37" s="127"/>
      <c r="E37" s="127"/>
      <c r="F37" s="127"/>
      <c r="G37" s="127"/>
    </row>
    <row r="38" spans="1:9">
      <c r="A38" s="122">
        <v>14</v>
      </c>
      <c r="B38" s="131" t="s">
        <v>547</v>
      </c>
      <c r="C38" s="133"/>
      <c r="D38" s="130"/>
      <c r="E38" s="130"/>
      <c r="F38" s="130"/>
      <c r="G38" s="127"/>
    </row>
    <row r="39" spans="1:9" ht="16.5" customHeight="1">
      <c r="B39" s="142" t="s">
        <v>598</v>
      </c>
      <c r="C39" s="133"/>
      <c r="D39" s="143" t="e">
        <f>-#REF!</f>
        <v>#REF!</v>
      </c>
      <c r="E39" s="130"/>
      <c r="F39" s="143" t="e">
        <f>-#REF!</f>
        <v>#REF!</v>
      </c>
      <c r="G39" s="127"/>
      <c r="I39" s="125" t="s">
        <v>549</v>
      </c>
    </row>
    <row r="40" spans="1:9">
      <c r="B40" s="142"/>
      <c r="C40" s="134"/>
      <c r="D40" s="151">
        <v>0</v>
      </c>
      <c r="E40" s="135"/>
      <c r="F40" s="151">
        <v>0</v>
      </c>
      <c r="G40" s="127"/>
    </row>
    <row r="41" spans="1:9" ht="13.5" thickBot="1">
      <c r="B41" s="131"/>
      <c r="C41" s="134"/>
      <c r="D41" s="137" t="e">
        <f>SUM(D39:D40)</f>
        <v>#REF!</v>
      </c>
      <c r="E41" s="130"/>
      <c r="F41" s="137" t="e">
        <f>SUM(F39:F40)</f>
        <v>#REF!</v>
      </c>
      <c r="G41" s="127"/>
    </row>
    <row r="42" spans="1:9" ht="9" customHeight="1" thickTop="1">
      <c r="B42" s="131"/>
      <c r="C42" s="134"/>
      <c r="D42" s="139"/>
      <c r="E42" s="130"/>
      <c r="F42" s="139"/>
      <c r="G42" s="127"/>
    </row>
    <row r="43" spans="1:9">
      <c r="B43" s="561" t="s">
        <v>599</v>
      </c>
      <c r="C43" s="561"/>
      <c r="D43" s="561"/>
      <c r="E43" s="561"/>
      <c r="F43" s="561"/>
      <c r="G43" s="127"/>
      <c r="I43" s="125" t="s">
        <v>552</v>
      </c>
    </row>
    <row r="44" spans="1:9">
      <c r="D44" s="127"/>
      <c r="E44" s="127"/>
      <c r="F44" s="127"/>
      <c r="G44" s="127"/>
    </row>
    <row r="45" spans="1:9">
      <c r="A45" s="122">
        <v>15</v>
      </c>
      <c r="B45" s="131" t="s">
        <v>553</v>
      </c>
      <c r="C45" s="133"/>
      <c r="D45" s="130"/>
      <c r="E45" s="130"/>
      <c r="F45" s="130"/>
      <c r="G45" s="127"/>
    </row>
    <row r="46" spans="1:9" ht="16.5" hidden="1" customHeight="1">
      <c r="B46" s="142" t="s">
        <v>554</v>
      </c>
      <c r="C46" s="133"/>
      <c r="D46" s="143">
        <v>0</v>
      </c>
      <c r="E46" s="130"/>
      <c r="F46" s="143">
        <f>+'BV 2009'!E84</f>
        <v>0</v>
      </c>
      <c r="G46" s="127"/>
    </row>
    <row r="47" spans="1:9">
      <c r="B47" s="142" t="s">
        <v>555</v>
      </c>
      <c r="C47" s="133"/>
      <c r="D47" s="143" t="e">
        <f>+#REF!</f>
        <v>#REF!</v>
      </c>
      <c r="E47" s="130"/>
      <c r="F47" s="143">
        <f>+'BV 2010'!E84</f>
        <v>948927</v>
      </c>
      <c r="G47" s="127"/>
    </row>
    <row r="48" spans="1:9" hidden="1">
      <c r="B48" s="142" t="s">
        <v>556</v>
      </c>
      <c r="C48" s="133"/>
      <c r="D48" s="143">
        <v>0</v>
      </c>
      <c r="E48" s="130"/>
      <c r="F48" s="143">
        <v>0</v>
      </c>
      <c r="G48" s="127"/>
    </row>
    <row r="49" spans="1:9" hidden="1">
      <c r="B49" s="142" t="s">
        <v>557</v>
      </c>
      <c r="C49" s="134"/>
      <c r="D49" s="151">
        <v>0</v>
      </c>
      <c r="E49" s="135"/>
      <c r="F49" s="151">
        <v>0</v>
      </c>
      <c r="G49" s="127"/>
    </row>
    <row r="50" spans="1:9" ht="13.5" thickBot="1">
      <c r="B50" s="131"/>
      <c r="C50" s="134"/>
      <c r="D50" s="137" t="e">
        <f>SUM(D46:D49)</f>
        <v>#REF!</v>
      </c>
      <c r="E50" s="130"/>
      <c r="F50" s="137">
        <f>SUM(F46:F49)</f>
        <v>948927</v>
      </c>
      <c r="G50" s="127"/>
    </row>
    <row r="51" spans="1:9" ht="21" customHeight="1" thickTop="1">
      <c r="D51" s="127"/>
      <c r="E51" s="127"/>
      <c r="F51" s="127"/>
      <c r="G51" s="127"/>
    </row>
    <row r="52" spans="1:9" hidden="1">
      <c r="B52" s="561" t="s">
        <v>558</v>
      </c>
      <c r="C52" s="561"/>
      <c r="D52" s="561"/>
      <c r="E52" s="561"/>
      <c r="F52" s="561"/>
      <c r="G52" s="127"/>
      <c r="I52" s="125" t="s">
        <v>559</v>
      </c>
    </row>
    <row r="53" spans="1:9" hidden="1">
      <c r="D53" s="127"/>
      <c r="E53" s="127"/>
      <c r="F53" s="127"/>
      <c r="G53" s="127"/>
    </row>
    <row r="54" spans="1:9">
      <c r="A54" s="122">
        <v>16</v>
      </c>
      <c r="B54" s="131" t="s">
        <v>560</v>
      </c>
      <c r="C54" s="133"/>
      <c r="D54" s="130"/>
      <c r="E54" s="130"/>
      <c r="F54" s="130"/>
      <c r="G54" s="127"/>
    </row>
    <row r="55" spans="1:9" ht="18" customHeight="1">
      <c r="B55" s="142" t="s">
        <v>561</v>
      </c>
      <c r="C55" s="133"/>
      <c r="D55" s="143" t="e">
        <f>+#REF!</f>
        <v>#REF!</v>
      </c>
      <c r="E55" s="130"/>
      <c r="F55" s="143">
        <f>+'BV 2010'!E89</f>
        <v>3038533</v>
      </c>
      <c r="G55" s="127"/>
    </row>
    <row r="56" spans="1:9" hidden="1">
      <c r="B56" s="142" t="s">
        <v>562</v>
      </c>
      <c r="C56" s="134"/>
      <c r="D56" s="151">
        <v>0</v>
      </c>
      <c r="E56" s="135"/>
      <c r="F56" s="151"/>
      <c r="G56" s="127"/>
    </row>
    <row r="57" spans="1:9" ht="13.5" thickBot="1">
      <c r="B57" s="131"/>
      <c r="C57" s="134"/>
      <c r="D57" s="137" t="e">
        <f>SUM(D55:D56)</f>
        <v>#REF!</v>
      </c>
      <c r="E57" s="130"/>
      <c r="F57" s="137">
        <f>SUM(F55:F56)</f>
        <v>3038533</v>
      </c>
      <c r="G57" s="127"/>
    </row>
    <row r="58" spans="1:9" ht="7.5" customHeight="1" thickTop="1">
      <c r="D58" s="127"/>
      <c r="E58" s="127"/>
      <c r="F58" s="127"/>
      <c r="G58" s="127"/>
    </row>
    <row r="59" spans="1:9" hidden="1">
      <c r="B59" s="561" t="s">
        <v>558</v>
      </c>
      <c r="C59" s="561"/>
      <c r="D59" s="561"/>
      <c r="E59" s="561"/>
      <c r="F59" s="561"/>
      <c r="G59" s="127"/>
      <c r="I59" s="125" t="s">
        <v>563</v>
      </c>
    </row>
    <row r="60" spans="1:9">
      <c r="D60" s="127"/>
      <c r="E60" s="127"/>
      <c r="F60" s="127"/>
      <c r="G60" s="127"/>
    </row>
    <row r="61" spans="1:9" hidden="1">
      <c r="A61" s="122">
        <v>17</v>
      </c>
      <c r="B61" s="131" t="s">
        <v>564</v>
      </c>
      <c r="C61" s="133"/>
      <c r="D61" s="130"/>
      <c r="E61" s="130"/>
      <c r="F61" s="130"/>
      <c r="G61" s="127"/>
    </row>
    <row r="62" spans="1:9" hidden="1">
      <c r="B62" s="142" t="s">
        <v>564</v>
      </c>
      <c r="C62" s="134"/>
      <c r="D62" s="151">
        <v>0</v>
      </c>
      <c r="E62" s="135"/>
      <c r="F62" s="151">
        <v>0</v>
      </c>
      <c r="G62" s="127"/>
    </row>
    <row r="63" spans="1:9" ht="13.5" hidden="1" thickBot="1">
      <c r="B63" s="131"/>
      <c r="C63" s="134"/>
      <c r="D63" s="137">
        <f>SUM(D62:D62)</f>
        <v>0</v>
      </c>
      <c r="E63" s="130"/>
      <c r="F63" s="137">
        <f>SUM(F62:F62)</f>
        <v>0</v>
      </c>
      <c r="G63" s="127"/>
    </row>
    <row r="64" spans="1:9" ht="13.5" hidden="1" thickTop="1">
      <c r="D64" s="127"/>
      <c r="E64" s="127"/>
      <c r="F64" s="127"/>
      <c r="G64" s="127"/>
    </row>
    <row r="65" spans="1:9" hidden="1">
      <c r="B65" s="561" t="s">
        <v>558</v>
      </c>
      <c r="C65" s="561"/>
      <c r="D65" s="561"/>
      <c r="E65" s="561"/>
      <c r="F65" s="561"/>
      <c r="G65" s="127"/>
      <c r="I65" s="125" t="s">
        <v>563</v>
      </c>
    </row>
    <row r="66" spans="1:9" ht="7.5" customHeight="1">
      <c r="D66" s="127"/>
      <c r="E66" s="127"/>
      <c r="F66" s="127"/>
      <c r="G66" s="127"/>
    </row>
    <row r="67" spans="1:9" hidden="1">
      <c r="A67" s="122" t="s">
        <v>537</v>
      </c>
      <c r="B67" s="131" t="s">
        <v>565</v>
      </c>
      <c r="C67" s="133"/>
      <c r="D67" s="130"/>
      <c r="E67" s="130"/>
      <c r="F67" s="130"/>
      <c r="G67" s="127"/>
    </row>
    <row r="68" spans="1:9" hidden="1">
      <c r="B68" s="142" t="s">
        <v>566</v>
      </c>
      <c r="C68" s="133"/>
      <c r="D68" s="143">
        <v>0</v>
      </c>
      <c r="E68" s="130"/>
      <c r="F68" s="143">
        <v>0</v>
      </c>
      <c r="G68" s="127"/>
    </row>
    <row r="69" spans="1:9" hidden="1">
      <c r="B69" s="142" t="s">
        <v>567</v>
      </c>
      <c r="C69" s="134"/>
      <c r="D69" s="151">
        <v>0</v>
      </c>
      <c r="E69" s="135"/>
      <c r="F69" s="151">
        <v>0</v>
      </c>
      <c r="G69" s="127"/>
    </row>
    <row r="70" spans="1:9" ht="16.5" hidden="1" customHeight="1" thickBot="1">
      <c r="B70" s="131"/>
      <c r="C70" s="134"/>
      <c r="D70" s="137">
        <f>SUM(D68:D69)</f>
        <v>0</v>
      </c>
      <c r="E70" s="130"/>
      <c r="F70" s="137">
        <f>SUM(F68:F69)</f>
        <v>0</v>
      </c>
      <c r="G70" s="127"/>
    </row>
    <row r="71" spans="1:9" hidden="1">
      <c r="D71" s="127"/>
      <c r="E71" s="127"/>
      <c r="F71" s="127"/>
      <c r="G71" s="127"/>
    </row>
    <row r="72" spans="1:9" hidden="1">
      <c r="B72" s="561" t="s">
        <v>558</v>
      </c>
      <c r="C72" s="561"/>
      <c r="D72" s="561"/>
      <c r="E72" s="561"/>
      <c r="F72" s="561"/>
      <c r="G72" s="127"/>
      <c r="I72" s="125" t="s">
        <v>563</v>
      </c>
    </row>
    <row r="73" spans="1:9" hidden="1">
      <c r="D73" s="127"/>
      <c r="E73" s="127"/>
      <c r="F73" s="127"/>
      <c r="G73" s="127"/>
    </row>
    <row r="74" spans="1:9">
      <c r="A74" s="122">
        <v>18</v>
      </c>
      <c r="B74" s="131" t="s">
        <v>568</v>
      </c>
      <c r="C74" s="133"/>
      <c r="D74" s="130"/>
      <c r="E74" s="130"/>
      <c r="F74" s="130"/>
      <c r="G74" s="127"/>
    </row>
    <row r="75" spans="1:9" ht="15.75" hidden="1" customHeight="1">
      <c r="B75" s="142" t="s">
        <v>258</v>
      </c>
      <c r="C75" s="133"/>
      <c r="D75" s="143"/>
      <c r="E75" s="130"/>
      <c r="F75" s="143">
        <f>+'BV 2009'!F132</f>
        <v>0</v>
      </c>
      <c r="G75" s="127"/>
    </row>
    <row r="76" spans="1:9">
      <c r="B76" s="142" t="s">
        <v>569</v>
      </c>
      <c r="C76" s="133"/>
      <c r="D76" s="143" t="e">
        <f>+#REF!</f>
        <v>#REF!</v>
      </c>
      <c r="E76" s="130"/>
      <c r="F76" s="143">
        <f>+'BV 2010'!F137</f>
        <v>268496.03000000003</v>
      </c>
      <c r="G76" s="127"/>
    </row>
    <row r="77" spans="1:9" hidden="1">
      <c r="B77" s="142" t="s">
        <v>570</v>
      </c>
      <c r="C77" s="133"/>
      <c r="D77" s="143">
        <v>0</v>
      </c>
      <c r="E77" s="130"/>
      <c r="F77" s="143">
        <v>0</v>
      </c>
      <c r="G77" s="127"/>
    </row>
    <row r="78" spans="1:9">
      <c r="B78" s="142"/>
      <c r="C78" s="133"/>
      <c r="D78" s="152" t="e">
        <f>SUM(D75:D77)</f>
        <v>#REF!</v>
      </c>
      <c r="E78" s="130"/>
      <c r="F78" s="152">
        <f>SUM(F75:F77)</f>
        <v>268496.03000000003</v>
      </c>
      <c r="G78" s="127"/>
    </row>
    <row r="79" spans="1:9" ht="21.75" customHeight="1">
      <c r="B79" s="142" t="s">
        <v>132</v>
      </c>
      <c r="C79" s="133"/>
      <c r="D79" s="143">
        <v>0</v>
      </c>
      <c r="E79" s="130"/>
      <c r="F79" s="143">
        <f>+'BV 2009'!E120</f>
        <v>0</v>
      </c>
      <c r="G79" s="127"/>
    </row>
    <row r="80" spans="1:9">
      <c r="B80" s="142" t="s">
        <v>571</v>
      </c>
      <c r="C80" s="133"/>
      <c r="D80" s="143" t="e">
        <f>+#REF!</f>
        <v>#REF!</v>
      </c>
      <c r="E80" s="130"/>
      <c r="F80" s="143">
        <f>+'BV 2010'!E124</f>
        <v>642684.94999999995</v>
      </c>
      <c r="G80" s="127"/>
    </row>
    <row r="81" spans="1:9" hidden="1">
      <c r="B81" s="142" t="s">
        <v>572</v>
      </c>
      <c r="C81" s="133"/>
      <c r="D81" s="143">
        <v>0</v>
      </c>
      <c r="E81" s="130"/>
      <c r="F81" s="143">
        <v>0</v>
      </c>
      <c r="G81" s="127"/>
    </row>
    <row r="82" spans="1:9" ht="17.25" customHeight="1">
      <c r="B82" s="142"/>
      <c r="C82" s="133"/>
      <c r="D82" s="152" t="e">
        <f>SUM(D79:D81)</f>
        <v>#REF!</v>
      </c>
      <c r="E82" s="130"/>
      <c r="F82" s="152">
        <f>SUM(F79:F81)</f>
        <v>642684.94999999995</v>
      </c>
      <c r="G82" s="127"/>
    </row>
    <row r="83" spans="1:9" ht="17.25" customHeight="1" thickBot="1">
      <c r="B83" s="153" t="s">
        <v>573</v>
      </c>
      <c r="C83" s="134"/>
      <c r="D83" s="137" t="e">
        <f>D82-D78</f>
        <v>#REF!</v>
      </c>
      <c r="E83" s="130"/>
      <c r="F83" s="137">
        <f>F82-F78</f>
        <v>374188.91999999993</v>
      </c>
      <c r="G83" s="127"/>
    </row>
    <row r="84" spans="1:9" ht="13.5" thickTop="1">
      <c r="D84" s="127"/>
      <c r="E84" s="127"/>
      <c r="F84" s="127"/>
      <c r="G84" s="127"/>
    </row>
    <row r="85" spans="1:9" hidden="1">
      <c r="B85" s="561" t="s">
        <v>558</v>
      </c>
      <c r="C85" s="561"/>
      <c r="D85" s="561"/>
      <c r="E85" s="561"/>
      <c r="F85" s="561"/>
      <c r="G85" s="127"/>
      <c r="I85" s="125" t="s">
        <v>563</v>
      </c>
    </row>
    <row r="86" spans="1:9">
      <c r="D86" s="127"/>
      <c r="E86" s="127"/>
      <c r="F86" s="127"/>
      <c r="G86" s="127"/>
    </row>
    <row r="87" spans="1:9">
      <c r="A87" s="122">
        <v>19</v>
      </c>
      <c r="B87" s="131" t="s">
        <v>574</v>
      </c>
      <c r="C87" s="133"/>
      <c r="D87" s="130"/>
      <c r="E87" s="130"/>
      <c r="F87" s="130"/>
      <c r="G87" s="127"/>
    </row>
    <row r="88" spans="1:9" ht="17.25" customHeight="1">
      <c r="B88" s="163" t="s">
        <v>602</v>
      </c>
      <c r="C88" s="133"/>
      <c r="D88" s="143" t="e">
        <f>+#REF!</f>
        <v>#REF!</v>
      </c>
      <c r="E88" s="130"/>
      <c r="F88" s="143">
        <f>+'BV 2010'!E97+'BV 2010'!E98</f>
        <v>129857.2</v>
      </c>
      <c r="G88" s="127"/>
    </row>
    <row r="89" spans="1:9">
      <c r="B89" s="164" t="s">
        <v>603</v>
      </c>
      <c r="C89" s="133"/>
      <c r="D89" s="143" t="e">
        <f>+#REF!</f>
        <v>#REF!</v>
      </c>
      <c r="E89" s="130"/>
      <c r="F89" s="143">
        <f>+'BV 2010'!E99</f>
        <v>18000</v>
      </c>
      <c r="G89" s="127"/>
    </row>
    <row r="90" spans="1:9" hidden="1">
      <c r="B90" s="164" t="s">
        <v>604</v>
      </c>
      <c r="C90" s="133"/>
      <c r="D90" s="143" t="e">
        <f>+#REF!</f>
        <v>#REF!</v>
      </c>
      <c r="E90" s="130"/>
      <c r="F90" s="143"/>
      <c r="G90" s="127"/>
    </row>
    <row r="91" spans="1:9" hidden="1">
      <c r="B91" s="164" t="s">
        <v>516</v>
      </c>
      <c r="C91" s="133"/>
      <c r="D91" s="143" t="e">
        <f>+#REF!</f>
        <v>#REF!</v>
      </c>
      <c r="E91" s="130"/>
      <c r="F91" s="143">
        <v>0</v>
      </c>
      <c r="G91" s="127"/>
    </row>
    <row r="92" spans="1:9">
      <c r="B92" s="164" t="s">
        <v>236</v>
      </c>
      <c r="C92" s="133"/>
      <c r="D92" s="143" t="e">
        <f>+#REF!</f>
        <v>#REF!</v>
      </c>
      <c r="E92" s="130"/>
      <c r="F92" s="143">
        <f>+'BV 2010'!E112</f>
        <v>118686.97</v>
      </c>
      <c r="G92" s="127"/>
    </row>
    <row r="93" spans="1:9">
      <c r="B93" s="164" t="s">
        <v>605</v>
      </c>
      <c r="C93" s="133"/>
      <c r="D93" s="143" t="e">
        <f>+#REF!+#REF!</f>
        <v>#REF!</v>
      </c>
      <c r="E93" s="130"/>
      <c r="F93" s="143">
        <f>+'BV 2010'!E126+'BV 2010'!E93</f>
        <v>23269.599999999999</v>
      </c>
      <c r="G93" s="127"/>
    </row>
    <row r="94" spans="1:9">
      <c r="B94" s="164" t="s">
        <v>246</v>
      </c>
      <c r="C94" s="133"/>
      <c r="D94" s="143">
        <v>0</v>
      </c>
      <c r="E94" s="130"/>
      <c r="F94" s="143">
        <f>+'BV 2010'!E120</f>
        <v>105000</v>
      </c>
      <c r="G94" s="127"/>
    </row>
    <row r="95" spans="1:9">
      <c r="C95" s="134"/>
      <c r="D95" s="143">
        <v>0</v>
      </c>
      <c r="E95" s="130"/>
      <c r="F95" s="143">
        <v>0</v>
      </c>
      <c r="G95" s="127"/>
    </row>
    <row r="96" spans="1:9" ht="18.75" customHeight="1" thickBot="1">
      <c r="B96" s="131"/>
      <c r="C96" s="134"/>
      <c r="D96" s="137" t="e">
        <f>SUM(D88:D95)</f>
        <v>#REF!</v>
      </c>
      <c r="E96" s="130"/>
      <c r="F96" s="137">
        <f>SUM(F88:F95)</f>
        <v>394813.77</v>
      </c>
      <c r="G96" s="127"/>
    </row>
    <row r="97" spans="2:9" ht="8.25" customHeight="1" thickTop="1">
      <c r="D97" s="127"/>
      <c r="E97" s="127"/>
      <c r="F97" s="127"/>
      <c r="G97" s="127"/>
    </row>
    <row r="98" spans="2:9" hidden="1">
      <c r="B98" s="561" t="s">
        <v>558</v>
      </c>
      <c r="C98" s="561"/>
      <c r="D98" s="561"/>
      <c r="E98" s="561"/>
      <c r="F98" s="561"/>
      <c r="G98" s="127"/>
      <c r="I98" s="125" t="s">
        <v>575</v>
      </c>
    </row>
    <row r="99" spans="2:9" hidden="1">
      <c r="D99" s="127"/>
      <c r="E99" s="127"/>
      <c r="F99" s="127"/>
      <c r="G99" s="127"/>
    </row>
    <row r="100" spans="2:9" hidden="1">
      <c r="D100" s="127"/>
      <c r="E100" s="127"/>
      <c r="F100" s="127"/>
      <c r="G100" s="127"/>
    </row>
    <row r="101" spans="2:9" hidden="1">
      <c r="D101" s="127"/>
      <c r="E101" s="127"/>
      <c r="F101" s="127"/>
      <c r="G101" s="127"/>
    </row>
    <row r="102" spans="2:9">
      <c r="D102" s="127"/>
      <c r="E102" s="127"/>
      <c r="F102" s="127"/>
      <c r="G102" s="127"/>
    </row>
    <row r="103" spans="2:9">
      <c r="D103" s="127"/>
      <c r="E103" s="127"/>
      <c r="F103" s="127"/>
      <c r="G103" s="127"/>
    </row>
    <row r="104" spans="2:9">
      <c r="D104" s="127"/>
      <c r="E104" s="127"/>
      <c r="F104" s="127"/>
      <c r="G104" s="127"/>
    </row>
  </sheetData>
  <mergeCells count="10">
    <mergeCell ref="B59:F59"/>
    <mergeCell ref="B65:F65"/>
    <mergeCell ref="B72:F72"/>
    <mergeCell ref="B85:F85"/>
    <mergeCell ref="B98:F98"/>
    <mergeCell ref="B11:F11"/>
    <mergeCell ref="B28:F28"/>
    <mergeCell ref="B36:F36"/>
    <mergeCell ref="B43:F43"/>
    <mergeCell ref="B52:F52"/>
  </mergeCells>
  <phoneticPr fontId="92" type="noConversion"/>
  <pageMargins left="0.59055118110236204" right="0.511811023622047" top="0.66929133858267698" bottom="0.66929133858267698" header="0.31496062992126" footer="0.31496062992126"/>
  <pageSetup paperSize="9" fitToHeight="0" orientation="portrait" r:id="rId1"/>
  <headerFooter>
    <oddFooter>&amp;C&amp;10Keto shenime shpjeguese jane pjese integrale e Pasqyrave Financiare</oddFooter>
  </headerFooter>
  <rowBreaks count="1" manualBreakCount="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Instruksione</vt:lpstr>
      <vt:lpstr>bilanc + pash + cf + tax</vt:lpstr>
      <vt:lpstr>AAM </vt:lpstr>
      <vt:lpstr> Kapitali</vt:lpstr>
      <vt:lpstr>BV 2010</vt:lpstr>
      <vt:lpstr>Shenime</vt:lpstr>
      <vt:lpstr>Shenime 3</vt:lpstr>
      <vt:lpstr>2010</vt:lpstr>
      <vt:lpstr>Shenime 4</vt:lpstr>
      <vt:lpstr>FDP 2009 </vt:lpstr>
      <vt:lpstr>BV 2009</vt:lpstr>
      <vt:lpstr>Sheet1</vt:lpstr>
      <vt:lpstr>' Kapitali'!Print_Area</vt:lpstr>
      <vt:lpstr>'AAM '!Print_Area</vt:lpstr>
      <vt:lpstr>'bilanc + pash + cf + tax'!Print_Area</vt:lpstr>
      <vt:lpstr>'BV 2010'!Print_Area</vt:lpstr>
      <vt:lpstr>'FDP 2009 '!Print_Area</vt:lpstr>
      <vt:lpstr>Shenime!Print_Area</vt:lpstr>
      <vt:lpstr>'Shenime 3'!Print_Area</vt:lpstr>
      <vt:lpstr>'Shenime 4'!Print_Area</vt:lpstr>
      <vt:lpstr>'bilanc + pash + cf + tax'!Print_Titles</vt:lpstr>
      <vt:lpstr>'BV 2010'!Print_Titles</vt:lpstr>
      <vt:lpstr>Shenime!Print_Titles</vt:lpstr>
      <vt:lpstr>'Shenime 3'!Print_Titles</vt:lpstr>
      <vt:lpstr>'Shenime 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Dafina Meshi</dc:creator>
  <cp:lastModifiedBy>gjinollarie</cp:lastModifiedBy>
  <cp:lastPrinted>2013-03-29T08:23:15Z</cp:lastPrinted>
  <dcterms:created xsi:type="dcterms:W3CDTF">2008-02-14T13:05:21Z</dcterms:created>
  <dcterms:modified xsi:type="dcterms:W3CDTF">2013-07-29T07:06:27Z</dcterms:modified>
</cp:coreProperties>
</file>